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491" windowWidth="11940" windowHeight="7875" activeTab="0"/>
  </bookViews>
  <sheets>
    <sheet name="plan_A4" sheetId="1" r:id="rId1"/>
    <sheet name="date" sheetId="2" r:id="rId2"/>
  </sheets>
  <definedNames/>
  <calcPr fullCalcOnLoad="1"/>
</workbook>
</file>

<file path=xl/sharedStrings.xml><?xml version="1.0" encoding="utf-8"?>
<sst xmlns="http://schemas.openxmlformats.org/spreadsheetml/2006/main" count="317" uniqueCount="195">
  <si>
    <t>LOCATIA</t>
  </si>
  <si>
    <t>TOTAL</t>
  </si>
  <si>
    <t>0A</t>
  </si>
  <si>
    <t>0B</t>
  </si>
  <si>
    <t>REGRUPARE in</t>
  </si>
  <si>
    <t>REGRUPARE out</t>
  </si>
  <si>
    <t>1A</t>
  </si>
  <si>
    <t>TOTAL ZIUA A - I - A</t>
  </si>
  <si>
    <t>SERVICE A in</t>
  </si>
  <si>
    <t>SERVICE A out</t>
  </si>
  <si>
    <t>SERVICE B out</t>
  </si>
  <si>
    <t>SERVICE B in</t>
  </si>
  <si>
    <t>SERVICE A</t>
  </si>
  <si>
    <t>SERVICE C</t>
  </si>
  <si>
    <t>SERVICE C in</t>
  </si>
  <si>
    <t>SERVICE C out</t>
  </si>
  <si>
    <t>SERVICE D in</t>
  </si>
  <si>
    <t xml:space="preserve">SERVICE B </t>
  </si>
  <si>
    <t>Alimentare</t>
  </si>
  <si>
    <t>TOTAL RALIU</t>
  </si>
  <si>
    <t>CO</t>
  </si>
  <si>
    <t>PS</t>
  </si>
  <si>
    <t>Km</t>
  </si>
  <si>
    <t>ETAPA</t>
  </si>
  <si>
    <t>Timp</t>
  </si>
  <si>
    <t xml:space="preserve">PRIMA </t>
  </si>
  <si>
    <t>MASINA</t>
  </si>
  <si>
    <t>SERVICE E in</t>
  </si>
  <si>
    <t>Rasnov</t>
  </si>
  <si>
    <t>Brasov</t>
  </si>
  <si>
    <t>SERVICE D</t>
  </si>
  <si>
    <t>SERVICE D out</t>
  </si>
  <si>
    <t>SERVICE E out</t>
  </si>
  <si>
    <t>Poiana Brasov</t>
  </si>
  <si>
    <t>Brasov SOSIRE RALIU</t>
  </si>
  <si>
    <t>Brasov START RALIU</t>
  </si>
  <si>
    <t>Brasov SOSIRE ZIUA I-a</t>
  </si>
  <si>
    <t>Brasov START ZIUA II-a</t>
  </si>
  <si>
    <t>TOTAL ZIUA II - a</t>
  </si>
  <si>
    <t>2B</t>
  </si>
  <si>
    <t>Poiana</t>
  </si>
  <si>
    <t>2A</t>
  </si>
  <si>
    <t>2C</t>
  </si>
  <si>
    <t>2D</t>
  </si>
  <si>
    <t>2F</t>
  </si>
  <si>
    <t xml:space="preserve">Bradet </t>
  </si>
  <si>
    <t xml:space="preserve">Rectorat </t>
  </si>
  <si>
    <t>2E</t>
  </si>
  <si>
    <t>1B</t>
  </si>
  <si>
    <t>SUPER SPECIALA</t>
  </si>
  <si>
    <t>BABARUNCA</t>
  </si>
  <si>
    <t>Regrupare in</t>
  </si>
  <si>
    <t>Cheia</t>
  </si>
  <si>
    <t>CHEIA</t>
  </si>
  <si>
    <t>POIANA BRASOV</t>
  </si>
  <si>
    <t>ALPIN</t>
  </si>
  <si>
    <t>Rasnov Stadion</t>
  </si>
  <si>
    <t>PARAUL RECE 1</t>
  </si>
  <si>
    <t>5A</t>
  </si>
  <si>
    <t>5B</t>
  </si>
  <si>
    <t>6A</t>
  </si>
  <si>
    <t>6B</t>
  </si>
  <si>
    <t xml:space="preserve">Poiana </t>
  </si>
  <si>
    <t>8A</t>
  </si>
  <si>
    <t>8B</t>
  </si>
  <si>
    <t>8C</t>
  </si>
  <si>
    <t xml:space="preserve">VALEA CETATII </t>
  </si>
  <si>
    <t>PARAUL RECE 2</t>
  </si>
  <si>
    <t>Rasnov Stadion 2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</si>
  <si>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</si>
  <si>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</si>
  <si>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</si>
  <si>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</si>
  <si>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</si>
  <si>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</si>
  <si>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</si>
  <si>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</si>
  <si>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</si>
  <si>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</si>
  <si>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A+B</t>
  </si>
  <si>
    <t>D+E</t>
  </si>
  <si>
    <t>arb</t>
  </si>
  <si>
    <t>nr</t>
  </si>
  <si>
    <t>salv</t>
  </si>
  <si>
    <t>tract</t>
  </si>
  <si>
    <t>sting</t>
  </si>
  <si>
    <t>REGRUPARE A max.60"</t>
  </si>
  <si>
    <t xml:space="preserve"> </t>
  </si>
  <si>
    <t>4A</t>
  </si>
  <si>
    <t>4B</t>
  </si>
  <si>
    <t>5C</t>
  </si>
  <si>
    <t>SERVICE ANVELOPE in</t>
  </si>
  <si>
    <t>SERVICE ANVELOPE</t>
  </si>
  <si>
    <t>SERVICE ANVELOPE out</t>
  </si>
  <si>
    <t>SERVICE E</t>
  </si>
  <si>
    <t>SERVICE F in</t>
  </si>
  <si>
    <t>SERVICE F out</t>
  </si>
  <si>
    <t>2+2</t>
  </si>
  <si>
    <t>2+1</t>
  </si>
  <si>
    <t>Comisari parc service : 1 arbitru + 1 comisar tehnic</t>
  </si>
  <si>
    <t>Director Organizatoric</t>
  </si>
  <si>
    <t>Secretar şef</t>
  </si>
  <si>
    <t>Responsabil relaţii cu concurenţii</t>
  </si>
  <si>
    <t>Cronometror şef</t>
  </si>
  <si>
    <t>Observator pentru arbitri</t>
  </si>
  <si>
    <t>Responsabil cu securitatea traseului</t>
  </si>
  <si>
    <t>Ajutor Responsabil cu securitatea traseului</t>
  </si>
  <si>
    <t>Şef traseu</t>
  </si>
  <si>
    <t>Şef Parc de Service</t>
  </si>
  <si>
    <t>Medic şef</t>
  </si>
  <si>
    <t>Ofiţer de presă</t>
  </si>
  <si>
    <t xml:space="preserve">Observator FRAS </t>
  </si>
  <si>
    <t>Director Concurs</t>
  </si>
  <si>
    <t>Preşedinte CCS</t>
  </si>
  <si>
    <t>Comisar sportiv</t>
  </si>
  <si>
    <t>Sef centru calcul</t>
  </si>
  <si>
    <t>Ajutor sef centru calcul</t>
  </si>
  <si>
    <t xml:space="preserve">Secretar </t>
  </si>
  <si>
    <t>Şef Verificare Tehnică + 2 comisari tehnici</t>
  </si>
  <si>
    <t>Monitori PS 2,4,5</t>
  </si>
  <si>
    <t>Monitori bariera CFR</t>
  </si>
  <si>
    <t>CJA Brasov : 26 arbitri</t>
  </si>
  <si>
    <t>PS 1,3,7 - E</t>
  </si>
  <si>
    <t>PS 2,4,8 - H</t>
  </si>
  <si>
    <t>PS 5,6    - J</t>
  </si>
  <si>
    <t>Plan Orar Ziua a I-a Vineri 2 Martie</t>
  </si>
  <si>
    <t>Plan Orar Ziua a II-a Sambata 3 Martie</t>
  </si>
  <si>
    <t>REGRUPARE B max. 90"</t>
  </si>
  <si>
    <t>Valea Cetatii</t>
  </si>
  <si>
    <t>Alpin</t>
  </si>
  <si>
    <t>Super Speciala</t>
  </si>
  <si>
    <t>Paraul Rece 1</t>
  </si>
  <si>
    <t>Paraul Rece 2</t>
  </si>
  <si>
    <t>Babarunca</t>
  </si>
  <si>
    <t>KM</t>
  </si>
  <si>
    <t>Locaţie</t>
  </si>
  <si>
    <t>Etapă</t>
  </si>
  <si>
    <t>Total</t>
  </si>
  <si>
    <t>Prima</t>
  </si>
  <si>
    <t>Azuga</t>
  </si>
  <si>
    <t>Săcele</t>
  </si>
  <si>
    <t xml:space="preserve">Total raliu </t>
  </si>
  <si>
    <t>Braşov Sosire Raliu</t>
  </si>
  <si>
    <t>SERVICE B max.45 min.</t>
  </si>
  <si>
    <t>1C</t>
  </si>
  <si>
    <t>1D</t>
  </si>
  <si>
    <t>1E</t>
  </si>
  <si>
    <t>Braşov</t>
  </si>
  <si>
    <t>Regrupare A in</t>
  </si>
  <si>
    <t>AZUGA-PREDEAL 1</t>
  </si>
  <si>
    <t>AZUGA-Cabana SUSAI 1</t>
  </si>
  <si>
    <t>SĂCELE-AZUGA 1</t>
  </si>
  <si>
    <t>AZUGA-Cabana SUSAI 2</t>
  </si>
  <si>
    <t>AZUGA-PREDEAL 2</t>
  </si>
  <si>
    <t>AZUGA-Cabana SUSAI 3</t>
  </si>
  <si>
    <t>SĂCELE-AZUGA 2</t>
  </si>
  <si>
    <t>3A</t>
  </si>
  <si>
    <t>3B</t>
  </si>
  <si>
    <t>etapă</t>
  </si>
  <si>
    <t>maşină</t>
  </si>
  <si>
    <t>ZA 3</t>
  </si>
  <si>
    <t>Alimentare (distanţă de parcurs)</t>
  </si>
  <si>
    <t>ZA 1</t>
  </si>
  <si>
    <t>ZA 4</t>
  </si>
  <si>
    <t>ZA 5</t>
  </si>
  <si>
    <t>Viteză</t>
  </si>
  <si>
    <t>km/h</t>
  </si>
  <si>
    <t>Secţiunea  3</t>
  </si>
  <si>
    <t>Secţiunea  2</t>
  </si>
  <si>
    <t>Secţiunea  1</t>
  </si>
  <si>
    <t xml:space="preserve">             Plan Orar Vineri 7 Septembrie 2012</t>
  </si>
  <si>
    <t>Start Raliu</t>
  </si>
  <si>
    <t>Service A in</t>
  </si>
  <si>
    <t>Service A out</t>
  </si>
  <si>
    <t>Service B out</t>
  </si>
  <si>
    <t>1F</t>
  </si>
  <si>
    <t>Sosire vineri 7 sept.2012</t>
  </si>
  <si>
    <t xml:space="preserve">          Plan Orar Sâmbătă 8 Septembrie 2012</t>
  </si>
  <si>
    <t>Service D out</t>
  </si>
  <si>
    <t>Service C in</t>
  </si>
  <si>
    <t>Service C out</t>
  </si>
  <si>
    <t>Regrupare A out + Service E in</t>
  </si>
  <si>
    <t>Service E out</t>
  </si>
  <si>
    <t>Total vineri 7 sept.2012</t>
  </si>
  <si>
    <t>Total sâmbătă 8 sept.2012</t>
  </si>
  <si>
    <t>Service B in</t>
  </si>
  <si>
    <t>Service D in</t>
  </si>
  <si>
    <t>Regrupare A max.15 min.</t>
  </si>
  <si>
    <t>ZA 2</t>
  </si>
  <si>
    <t>(La intrare în Săcele venind de la Predeal)</t>
  </si>
  <si>
    <t>Service F in</t>
  </si>
  <si>
    <t>SERVICE F max.10 min.</t>
  </si>
  <si>
    <t>Service F out</t>
  </si>
  <si>
    <t>Start sâmbătă 8 sept.2012</t>
  </si>
  <si>
    <t>SS "DUNLOP"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</si>
</sst>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"/>
    <numFmt numFmtId="183" formatCode="dd/mm/yy"/>
    <numFmt numFmtId="184" formatCode="\(0.00\)"/>
    <numFmt numFmtId="185" formatCode="mm"/>
    <numFmt numFmtId="186" formatCode="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0.00_);\(0.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20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/>
    </xf>
    <xf numFmtId="20" fontId="1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2" fontId="0" fillId="33" borderId="17" xfId="0" applyNumberFormat="1" applyFill="1" applyBorder="1" applyAlignment="1">
      <alignment horizontal="center"/>
    </xf>
    <xf numFmtId="20" fontId="2" fillId="33" borderId="17" xfId="0" applyNumberFormat="1" applyFont="1" applyFill="1" applyBorder="1" applyAlignment="1">
      <alignment horizontal="center"/>
    </xf>
    <xf numFmtId="20" fontId="0" fillId="33" borderId="18" xfId="0" applyNumberForma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/>
    </xf>
    <xf numFmtId="10" fontId="2" fillId="33" borderId="17" xfId="0" applyNumberFormat="1" applyFont="1" applyFill="1" applyBorder="1" applyAlignment="1">
      <alignment horizontal="center"/>
    </xf>
    <xf numFmtId="184" fontId="2" fillId="33" borderId="17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" fontId="0" fillId="0" borderId="0" xfId="0" applyNumberFormat="1" applyFont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20" fontId="6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3" borderId="17" xfId="0" applyFont="1" applyFill="1" applyBorder="1" applyAlignment="1">
      <alignment/>
    </xf>
    <xf numFmtId="2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0" fontId="2" fillId="0" borderId="13" xfId="0" applyNumberFormat="1" applyFont="1" applyFill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0" fillId="0" borderId="0" xfId="0" applyNumberFormat="1" applyFont="1" applyAlignment="1">
      <alignment/>
    </xf>
    <xf numFmtId="194" fontId="0" fillId="34" borderId="19" xfId="0" applyNumberFormat="1" applyFont="1" applyFill="1" applyBorder="1" applyAlignment="1">
      <alignment horizontal="center"/>
    </xf>
    <xf numFmtId="20" fontId="0" fillId="34" borderId="19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9" xfId="0" applyFont="1" applyFill="1" applyBorder="1" applyAlignment="1">
      <alignment/>
    </xf>
    <xf numFmtId="194" fontId="0" fillId="0" borderId="19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0" fontId="0" fillId="0" borderId="19" xfId="0" applyNumberFormat="1" applyBorder="1" applyAlignment="1">
      <alignment/>
    </xf>
    <xf numFmtId="20" fontId="0" fillId="0" borderId="19" xfId="0" applyNumberFormat="1" applyBorder="1" applyAlignment="1">
      <alignment horizontal="center"/>
    </xf>
    <xf numFmtId="20" fontId="2" fillId="35" borderId="19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0" fontId="2" fillId="0" borderId="2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20" fontId="2" fillId="0" borderId="21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2" fontId="1" fillId="35" borderId="19" xfId="0" applyNumberFormat="1" applyFont="1" applyFill="1" applyBorder="1" applyAlignment="1">
      <alignment horizontal="center"/>
    </xf>
    <xf numFmtId="184" fontId="2" fillId="35" borderId="19" xfId="0" applyNumberFormat="1" applyFont="1" applyFill="1" applyBorder="1" applyAlignment="1">
      <alignment horizontal="center"/>
    </xf>
    <xf numFmtId="20" fontId="0" fillId="35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20" fontId="2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2" fontId="16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20" fontId="16" fillId="0" borderId="19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194" fontId="0" fillId="35" borderId="19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right"/>
    </xf>
    <xf numFmtId="2" fontId="2" fillId="36" borderId="19" xfId="0" applyNumberFormat="1" applyFont="1" applyFill="1" applyBorder="1" applyAlignment="1">
      <alignment horizontal="center"/>
    </xf>
    <xf numFmtId="10" fontId="2" fillId="36" borderId="19" xfId="0" applyNumberFormat="1" applyFont="1" applyFill="1" applyBorder="1" applyAlignment="1">
      <alignment horizontal="center"/>
    </xf>
    <xf numFmtId="20" fontId="2" fillId="36" borderId="19" xfId="0" applyNumberFormat="1" applyFont="1" applyFill="1" applyBorder="1" applyAlignment="1">
      <alignment horizontal="center"/>
    </xf>
    <xf numFmtId="20" fontId="0" fillId="35" borderId="19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2" fillId="37" borderId="20" xfId="0" applyFont="1" applyFill="1" applyBorder="1" applyAlignment="1">
      <alignment horizontal="center" vertical="center" textRotation="90"/>
    </xf>
    <xf numFmtId="0" fontId="0" fillId="0" borderId="21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194" fontId="0" fillId="38" borderId="0" xfId="0" applyNumberFormat="1" applyFont="1" applyFill="1" applyBorder="1" applyAlignment="1">
      <alignment horizontal="center"/>
    </xf>
    <xf numFmtId="20" fontId="0" fillId="0" borderId="2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94" fontId="0" fillId="38" borderId="14" xfId="0" applyNumberFormat="1" applyFont="1" applyFill="1" applyBorder="1" applyAlignment="1">
      <alignment horizontal="center"/>
    </xf>
    <xf numFmtId="20" fontId="0" fillId="38" borderId="14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94" fontId="0" fillId="38" borderId="11" xfId="0" applyNumberFormat="1" applyFont="1" applyFill="1" applyBorder="1" applyAlignment="1">
      <alignment horizontal="center"/>
    </xf>
    <xf numFmtId="20" fontId="0" fillId="38" borderId="12" xfId="0" applyNumberFormat="1" applyFont="1" applyFill="1" applyBorder="1" applyAlignment="1">
      <alignment horizontal="center"/>
    </xf>
    <xf numFmtId="20" fontId="0" fillId="38" borderId="11" xfId="0" applyNumberFormat="1" applyFont="1" applyFill="1" applyBorder="1" applyAlignment="1">
      <alignment horizontal="center"/>
    </xf>
    <xf numFmtId="20" fontId="0" fillId="38" borderId="15" xfId="0" applyNumberFormat="1" applyFont="1" applyFill="1" applyBorder="1" applyAlignment="1">
      <alignment horizontal="center"/>
    </xf>
    <xf numFmtId="20" fontId="0" fillId="38" borderId="0" xfId="0" applyNumberFormat="1" applyFont="1" applyFill="1" applyBorder="1" applyAlignment="1">
      <alignment horizontal="center"/>
    </xf>
    <xf numFmtId="0" fontId="0" fillId="38" borderId="24" xfId="0" applyFont="1" applyFill="1" applyBorder="1" applyAlignment="1">
      <alignment/>
    </xf>
    <xf numFmtId="20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38" borderId="16" xfId="0" applyFont="1" applyFill="1" applyBorder="1" applyAlignment="1">
      <alignment/>
    </xf>
    <xf numFmtId="194" fontId="0" fillId="38" borderId="17" xfId="0" applyNumberFormat="1" applyFont="1" applyFill="1" applyBorder="1" applyAlignment="1">
      <alignment horizontal="center"/>
    </xf>
    <xf numFmtId="20" fontId="0" fillId="38" borderId="17" xfId="0" applyNumberFormat="1" applyFont="1" applyFill="1" applyBorder="1" applyAlignment="1">
      <alignment horizontal="center"/>
    </xf>
    <xf numFmtId="20" fontId="0" fillId="38" borderId="18" xfId="0" applyNumberFormat="1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 vertical="center" textRotation="90"/>
    </xf>
    <xf numFmtId="0" fontId="2" fillId="37" borderId="20" xfId="0" applyFont="1" applyFill="1" applyBorder="1" applyAlignment="1">
      <alignment horizontal="center" vertical="center" textRotation="90"/>
    </xf>
    <xf numFmtId="0" fontId="2" fillId="37" borderId="23" xfId="0" applyFont="1" applyFill="1" applyBorder="1" applyAlignment="1">
      <alignment horizontal="center" vertical="center" textRotation="90"/>
    </xf>
    <xf numFmtId="0" fontId="2" fillId="37" borderId="21" xfId="0" applyFont="1" applyFill="1" applyBorder="1" applyAlignment="1">
      <alignment horizontal="center" vertical="center" textRotation="90"/>
    </xf>
    <xf numFmtId="0" fontId="15" fillId="39" borderId="16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6.wmf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7.jpeg" /><Relationship Id="rId7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0</xdr:rowOff>
    </xdr:from>
    <xdr:to>
      <xdr:col>7</xdr:col>
      <xdr:colOff>571500</xdr:colOff>
      <xdr:row>8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285750" y="1390650"/>
          <a:ext cx="5286375" cy="0"/>
          <a:chOff x="33" y="1"/>
          <a:chExt cx="537" cy="50"/>
        </a:xfrm>
        <a:solidFill>
          <a:srgbClr val="FFFFFF"/>
        </a:solidFill>
      </xdr:grpSpPr>
      <xdr:pic>
        <xdr:nvPicPr>
          <xdr:cNvPr id="2" name="Picture 6" descr="AC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Cami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 descr="Fra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285750</xdr:colOff>
      <xdr:row>8</xdr:row>
      <xdr:rowOff>0</xdr:rowOff>
    </xdr:from>
    <xdr:to>
      <xdr:col>7</xdr:col>
      <xdr:colOff>571500</xdr:colOff>
      <xdr:row>8</xdr:row>
      <xdr:rowOff>0</xdr:rowOff>
    </xdr:to>
    <xdr:grpSp>
      <xdr:nvGrpSpPr>
        <xdr:cNvPr id="5" name="Group 13"/>
        <xdr:cNvGrpSpPr>
          <a:grpSpLocks/>
        </xdr:cNvGrpSpPr>
      </xdr:nvGrpSpPr>
      <xdr:grpSpPr>
        <a:xfrm>
          <a:off x="285750" y="1390650"/>
          <a:ext cx="5286375" cy="0"/>
          <a:chOff x="33" y="1"/>
          <a:chExt cx="537" cy="50"/>
        </a:xfrm>
        <a:solidFill>
          <a:srgbClr val="FFFFFF"/>
        </a:solidFill>
      </xdr:grpSpPr>
      <xdr:pic>
        <xdr:nvPicPr>
          <xdr:cNvPr id="6" name="Picture 14" descr="AC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5" descr="Cami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6" descr="Fra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171450</xdr:colOff>
      <xdr:row>2</xdr:row>
      <xdr:rowOff>19050</xdr:rowOff>
    </xdr:from>
    <xdr:to>
      <xdr:col>9</xdr:col>
      <xdr:colOff>0</xdr:colOff>
      <xdr:row>4</xdr:row>
      <xdr:rowOff>95250</xdr:rowOff>
    </xdr:to>
    <xdr:pic>
      <xdr:nvPicPr>
        <xdr:cNvPr id="9" name="Picture 63" descr="AUTO BL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4290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152400</xdr:rowOff>
    </xdr:from>
    <xdr:to>
      <xdr:col>2</xdr:col>
      <xdr:colOff>180975</xdr:colOff>
      <xdr:row>4</xdr:row>
      <xdr:rowOff>123825</xdr:rowOff>
    </xdr:to>
    <xdr:pic>
      <xdr:nvPicPr>
        <xdr:cNvPr id="10" name="Picture 146" descr="Sigla FRAS + Dunlop-negr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143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152400</xdr:rowOff>
    </xdr:from>
    <xdr:to>
      <xdr:col>2</xdr:col>
      <xdr:colOff>180975</xdr:colOff>
      <xdr:row>24</xdr:row>
      <xdr:rowOff>123825</xdr:rowOff>
    </xdr:to>
    <xdr:pic>
      <xdr:nvPicPr>
        <xdr:cNvPr id="11" name="Picture 164" descr="Sigla FRAS + Dunlop-negr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41007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22</xdr:row>
      <xdr:rowOff>19050</xdr:rowOff>
    </xdr:from>
    <xdr:to>
      <xdr:col>9</xdr:col>
      <xdr:colOff>0</xdr:colOff>
      <xdr:row>24</xdr:row>
      <xdr:rowOff>95250</xdr:rowOff>
    </xdr:to>
    <xdr:pic>
      <xdr:nvPicPr>
        <xdr:cNvPr id="12" name="Picture 172" descr="AUTO BL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443865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0</xdr:row>
      <xdr:rowOff>85725</xdr:rowOff>
    </xdr:from>
    <xdr:to>
      <xdr:col>5</xdr:col>
      <xdr:colOff>0</xdr:colOff>
      <xdr:row>4</xdr:row>
      <xdr:rowOff>104775</xdr:rowOff>
    </xdr:to>
    <xdr:pic>
      <xdr:nvPicPr>
        <xdr:cNvPr id="13" name="Picture 177" descr="D:\Auto Blic\2012\cnr\tara barsei\CAMILA_2012_cdr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8572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20</xdr:row>
      <xdr:rowOff>95250</xdr:rowOff>
    </xdr:from>
    <xdr:to>
      <xdr:col>5</xdr:col>
      <xdr:colOff>0</xdr:colOff>
      <xdr:row>24</xdr:row>
      <xdr:rowOff>114300</xdr:rowOff>
    </xdr:to>
    <xdr:pic>
      <xdr:nvPicPr>
        <xdr:cNvPr id="14" name="Picture 178" descr="D:\Auto Blic\2012\cnr\tara barsei\CAMILA_2012_cdr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4191000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3</xdr:row>
      <xdr:rowOff>9525</xdr:rowOff>
    </xdr:from>
    <xdr:to>
      <xdr:col>2</xdr:col>
      <xdr:colOff>857250</xdr:colOff>
      <xdr:row>4</xdr:row>
      <xdr:rowOff>95250</xdr:rowOff>
    </xdr:to>
    <xdr:pic>
      <xdr:nvPicPr>
        <xdr:cNvPr id="15" name="Picture 179" descr="2011 sigla ANSTlogo corel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4953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23</xdr:row>
      <xdr:rowOff>19050</xdr:rowOff>
    </xdr:from>
    <xdr:to>
      <xdr:col>2</xdr:col>
      <xdr:colOff>828675</xdr:colOff>
      <xdr:row>24</xdr:row>
      <xdr:rowOff>104775</xdr:rowOff>
    </xdr:to>
    <xdr:pic>
      <xdr:nvPicPr>
        <xdr:cNvPr id="16" name="Picture 180" descr="2011 sigla ANSTlogo corel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46005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24</xdr:row>
      <xdr:rowOff>0</xdr:rowOff>
    </xdr:from>
    <xdr:to>
      <xdr:col>6</xdr:col>
      <xdr:colOff>514350</xdr:colOff>
      <xdr:row>24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304800" y="3943350"/>
          <a:ext cx="3981450" cy="0"/>
          <a:chOff x="33" y="1"/>
          <a:chExt cx="537" cy="50"/>
        </a:xfrm>
        <a:solidFill>
          <a:srgbClr val="FFFFFF"/>
        </a:solidFill>
      </xdr:grpSpPr>
      <xdr:pic>
        <xdr:nvPicPr>
          <xdr:cNvPr id="2" name="Picture 14" descr="AC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Cami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6" descr="Fra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314325</xdr:colOff>
      <xdr:row>101</xdr:row>
      <xdr:rowOff>66675</xdr:rowOff>
    </xdr:from>
    <xdr:to>
      <xdr:col>6</xdr:col>
      <xdr:colOff>514350</xdr:colOff>
      <xdr:row>101</xdr:row>
      <xdr:rowOff>66675</xdr:rowOff>
    </xdr:to>
    <xdr:grpSp>
      <xdr:nvGrpSpPr>
        <xdr:cNvPr id="5" name="Group 17"/>
        <xdr:cNvGrpSpPr>
          <a:grpSpLocks/>
        </xdr:cNvGrpSpPr>
      </xdr:nvGrpSpPr>
      <xdr:grpSpPr>
        <a:xfrm>
          <a:off x="314325" y="16611600"/>
          <a:ext cx="3971925" cy="0"/>
          <a:chOff x="33" y="1"/>
          <a:chExt cx="537" cy="50"/>
        </a:xfrm>
        <a:solidFill>
          <a:srgbClr val="FFFFFF"/>
        </a:solidFill>
      </xdr:grpSpPr>
      <xdr:pic>
        <xdr:nvPicPr>
          <xdr:cNvPr id="6" name="Picture 18" descr="AC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9" descr="Cami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0" descr="Fra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314325</xdr:colOff>
      <xdr:row>24</xdr:row>
      <xdr:rowOff>0</xdr:rowOff>
    </xdr:from>
    <xdr:to>
      <xdr:col>6</xdr:col>
      <xdr:colOff>514350</xdr:colOff>
      <xdr:row>24</xdr:row>
      <xdr:rowOff>0</xdr:rowOff>
    </xdr:to>
    <xdr:grpSp>
      <xdr:nvGrpSpPr>
        <xdr:cNvPr id="9" name="Group 21"/>
        <xdr:cNvGrpSpPr>
          <a:grpSpLocks/>
        </xdr:cNvGrpSpPr>
      </xdr:nvGrpSpPr>
      <xdr:grpSpPr>
        <a:xfrm>
          <a:off x="314325" y="3943350"/>
          <a:ext cx="3971925" cy="0"/>
          <a:chOff x="33" y="1"/>
          <a:chExt cx="537" cy="50"/>
        </a:xfrm>
        <a:solidFill>
          <a:srgbClr val="FFFFFF"/>
        </a:solidFill>
      </xdr:grpSpPr>
      <xdr:pic>
        <xdr:nvPicPr>
          <xdr:cNvPr id="10" name="Picture 22" descr="AC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"/>
            <a:ext cx="50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3" descr="Cami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8" y="2"/>
            <a:ext cx="96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 descr="Fra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" y="18"/>
            <a:ext cx="70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3"/>
  <sheetViews>
    <sheetView tabSelected="1" zoomScaleSheetLayoutView="100" zoomScalePageLayoutView="0" workbookViewId="0" topLeftCell="A51">
      <selection activeCell="A1" sqref="A1"/>
    </sheetView>
  </sheetViews>
  <sheetFormatPr defaultColWidth="9.140625" defaultRowHeight="12.75"/>
  <cols>
    <col min="1" max="2" width="4.28125" style="0" customWidth="1"/>
    <col min="3" max="3" width="30.57421875" style="0" customWidth="1"/>
    <col min="4" max="4" width="9.28125" style="0" customWidth="1"/>
    <col min="5" max="5" width="9.140625" style="14" customWidth="1"/>
    <col min="6" max="6" width="8.421875" style="14" customWidth="1"/>
    <col min="7" max="7" width="9.00390625" style="11" customWidth="1"/>
    <col min="8" max="8" width="8.57421875" style="9" customWidth="1"/>
    <col min="9" max="9" width="7.421875" style="92" customWidth="1"/>
    <col min="10" max="10" width="2.421875" style="1" customWidth="1"/>
    <col min="11" max="11" width="6.00390625" style="1" customWidth="1"/>
    <col min="12" max="12" width="5.8515625" style="0" customWidth="1"/>
    <col min="13" max="13" width="5.28125" style="8" customWidth="1"/>
  </cols>
  <sheetData>
    <row r="1" ht="12.75"/>
    <row r="2" ht="12.75"/>
    <row r="3" ht="12.75"/>
    <row r="4" spans="1:13" s="20" customFormat="1" ht="12.75">
      <c r="A4"/>
      <c r="B4"/>
      <c r="D4"/>
      <c r="E4" s="14"/>
      <c r="F4" s="14"/>
      <c r="G4" s="11"/>
      <c r="H4" s="9"/>
      <c r="I4" s="93"/>
      <c r="J4" s="63"/>
      <c r="K4" s="63"/>
      <c r="M4" s="64"/>
    </row>
    <row r="5" spans="1:13" s="91" customFormat="1" ht="12.75">
      <c r="A5" s="89"/>
      <c r="B5" s="89"/>
      <c r="C5" s="89"/>
      <c r="D5" s="89"/>
      <c r="E5" s="89"/>
      <c r="F5" s="89"/>
      <c r="G5" s="89"/>
      <c r="H5" s="89"/>
      <c r="I5" s="93"/>
      <c r="J5" s="90"/>
      <c r="K5" s="90"/>
      <c r="M5" s="64"/>
    </row>
    <row r="6" spans="1:13" s="3" customFormat="1" ht="20.25">
      <c r="A6" s="66"/>
      <c r="C6" s="122" t="s">
        <v>170</v>
      </c>
      <c r="D6" s="121"/>
      <c r="E6" s="96"/>
      <c r="F6" s="96"/>
      <c r="G6" s="96"/>
      <c r="I6" s="97"/>
      <c r="J6" s="165"/>
      <c r="K6" s="1"/>
      <c r="M6" s="8"/>
    </row>
    <row r="7" spans="1:12" ht="12.75">
      <c r="A7" s="137"/>
      <c r="B7" s="137"/>
      <c r="C7" s="137" t="s">
        <v>87</v>
      </c>
      <c r="D7" s="137"/>
      <c r="E7" s="138" t="s">
        <v>134</v>
      </c>
      <c r="F7" s="139" t="s">
        <v>87</v>
      </c>
      <c r="G7" s="140" t="s">
        <v>24</v>
      </c>
      <c r="H7" s="141" t="s">
        <v>138</v>
      </c>
      <c r="I7" s="140" t="s">
        <v>165</v>
      </c>
      <c r="J7" s="166"/>
      <c r="L7" s="1"/>
    </row>
    <row r="8" spans="1:13" ht="12.75">
      <c r="A8" s="99" t="s">
        <v>20</v>
      </c>
      <c r="B8" s="99" t="s">
        <v>21</v>
      </c>
      <c r="C8" s="99" t="s">
        <v>135</v>
      </c>
      <c r="D8" s="101" t="s">
        <v>21</v>
      </c>
      <c r="E8" s="102" t="s">
        <v>136</v>
      </c>
      <c r="F8" s="102" t="s">
        <v>137</v>
      </c>
      <c r="G8" s="103" t="s">
        <v>158</v>
      </c>
      <c r="H8" s="142" t="s">
        <v>159</v>
      </c>
      <c r="I8" s="142" t="s">
        <v>166</v>
      </c>
      <c r="J8" s="167"/>
      <c r="L8" s="1"/>
      <c r="M8" s="65"/>
    </row>
    <row r="9" spans="1:13" ht="72.75">
      <c r="A9" s="98">
        <v>0</v>
      </c>
      <c r="B9" s="99"/>
      <c r="C9" s="100" t="s">
        <v>171</v>
      </c>
      <c r="D9" s="101"/>
      <c r="E9" s="102"/>
      <c r="F9" s="102"/>
      <c r="G9" s="103"/>
      <c r="H9" s="104">
        <v>0.8333333333333334</v>
      </c>
      <c r="I9" s="164"/>
      <c r="J9" s="195" t="s">
        <v>169</v>
      </c>
      <c r="L9" s="1"/>
      <c r="M9" s="65"/>
    </row>
    <row r="10" spans="1:12" ht="12.75">
      <c r="A10" s="105" t="s">
        <v>2</v>
      </c>
      <c r="B10" s="105"/>
      <c r="C10" s="106" t="s">
        <v>172</v>
      </c>
      <c r="D10" s="107"/>
      <c r="E10" s="108">
        <v>4.8</v>
      </c>
      <c r="F10" s="108">
        <v>4.8</v>
      </c>
      <c r="G10" s="109">
        <v>0.008333333333333333</v>
      </c>
      <c r="H10" s="110">
        <f>H9+G10</f>
        <v>0.8416666666666667</v>
      </c>
      <c r="I10" s="108">
        <v>24</v>
      </c>
      <c r="J10" s="196"/>
      <c r="L10" s="1"/>
    </row>
    <row r="11" spans="1:12" ht="12.75">
      <c r="A11" s="111"/>
      <c r="B11" s="111"/>
      <c r="C11" s="143" t="s">
        <v>12</v>
      </c>
      <c r="D11" s="144"/>
      <c r="E11" s="145"/>
      <c r="F11" s="145"/>
      <c r="G11" s="131">
        <v>0.010416666666666666</v>
      </c>
      <c r="H11" s="146"/>
      <c r="I11" s="134"/>
      <c r="J11" s="196"/>
      <c r="L11" s="1"/>
    </row>
    <row r="12" spans="1:12" ht="12.75">
      <c r="A12" s="105" t="s">
        <v>3</v>
      </c>
      <c r="B12" s="105"/>
      <c r="C12" s="106" t="s">
        <v>173</v>
      </c>
      <c r="D12" s="107"/>
      <c r="E12" s="112"/>
      <c r="F12" s="112"/>
      <c r="G12" s="109"/>
      <c r="H12" s="109">
        <f>H10+G11</f>
        <v>0.8520833333333333</v>
      </c>
      <c r="I12" s="134"/>
      <c r="J12" s="196"/>
      <c r="L12" s="1"/>
    </row>
    <row r="13" spans="1:12" ht="12.75">
      <c r="A13" s="199" t="s">
        <v>162</v>
      </c>
      <c r="B13" s="200"/>
      <c r="C13" s="191" t="s">
        <v>161</v>
      </c>
      <c r="D13" s="192">
        <f>-(SUM(D15:D15))</f>
        <v>-2.7</v>
      </c>
      <c r="E13" s="192">
        <f>-(E14+E16+E19)</f>
        <v>-17.57</v>
      </c>
      <c r="F13" s="192">
        <f>-(F14+F16+F19)</f>
        <v>-20.27</v>
      </c>
      <c r="G13" s="193"/>
      <c r="H13" s="194"/>
      <c r="I13" s="177"/>
      <c r="J13" s="196"/>
      <c r="L13" s="1"/>
    </row>
    <row r="14" spans="1:12" ht="12.75">
      <c r="A14" s="105">
        <v>1</v>
      </c>
      <c r="B14" s="105"/>
      <c r="C14" s="173" t="s">
        <v>147</v>
      </c>
      <c r="D14" s="174"/>
      <c r="E14" s="135">
        <v>5.77</v>
      </c>
      <c r="F14" s="135">
        <v>5.77</v>
      </c>
      <c r="G14" s="176">
        <v>0.009722222222222222</v>
      </c>
      <c r="H14" s="176">
        <f>(H12+G14)</f>
        <v>0.8618055555555555</v>
      </c>
      <c r="I14" s="108">
        <v>24.73</v>
      </c>
      <c r="J14" s="196"/>
      <c r="K14" s="17"/>
      <c r="L14" s="17"/>
    </row>
    <row r="15" spans="1:12" ht="12.75">
      <c r="A15" s="113" t="s">
        <v>87</v>
      </c>
      <c r="B15" s="149">
        <v>1</v>
      </c>
      <c r="C15" s="150" t="s">
        <v>194</v>
      </c>
      <c r="D15" s="151">
        <v>2.7</v>
      </c>
      <c r="E15" s="152"/>
      <c r="F15" s="152"/>
      <c r="G15" s="153">
        <v>0.0020833333333333333</v>
      </c>
      <c r="H15" s="153">
        <f>(H14+G15)</f>
        <v>0.8638888888888888</v>
      </c>
      <c r="I15" s="134"/>
      <c r="J15" s="196"/>
      <c r="K15" s="17"/>
      <c r="L15" s="17"/>
    </row>
    <row r="16" spans="1:12" ht="12.75">
      <c r="A16" s="105" t="s">
        <v>6</v>
      </c>
      <c r="B16" s="105"/>
      <c r="C16" s="173" t="s">
        <v>185</v>
      </c>
      <c r="D16" s="115"/>
      <c r="E16" s="115">
        <v>5.7</v>
      </c>
      <c r="F16" s="115">
        <f>D15+E16</f>
        <v>8.4</v>
      </c>
      <c r="G16" s="109">
        <v>0.011111111111111112</v>
      </c>
      <c r="H16" s="109">
        <f>H15+G16</f>
        <v>0.8749999999999999</v>
      </c>
      <c r="I16" s="108">
        <v>31.5</v>
      </c>
      <c r="J16" s="196"/>
      <c r="L16" s="1"/>
    </row>
    <row r="17" spans="1:12" ht="12.75">
      <c r="A17" s="111"/>
      <c r="B17" s="111"/>
      <c r="C17" s="154" t="s">
        <v>143</v>
      </c>
      <c r="D17" s="155">
        <f>-(SUM(D15))</f>
        <v>-2.7</v>
      </c>
      <c r="E17" s="155">
        <f>-(E14+E16)</f>
        <v>-11.469999999999999</v>
      </c>
      <c r="F17" s="155">
        <f>-(F14+F16)</f>
        <v>-14.17</v>
      </c>
      <c r="G17" s="131">
        <v>0.03125</v>
      </c>
      <c r="H17" s="146"/>
      <c r="I17" s="134"/>
      <c r="J17" s="196"/>
      <c r="L17" s="1"/>
    </row>
    <row r="18" spans="1:12" ht="12.75">
      <c r="A18" s="105" t="s">
        <v>48</v>
      </c>
      <c r="B18" s="105"/>
      <c r="C18" s="114" t="s">
        <v>174</v>
      </c>
      <c r="D18" s="115"/>
      <c r="E18" s="115"/>
      <c r="F18" s="115"/>
      <c r="G18" s="109"/>
      <c r="H18" s="109">
        <f>H16+G17</f>
        <v>0.9062499999999999</v>
      </c>
      <c r="I18" s="134"/>
      <c r="J18" s="196"/>
      <c r="L18" s="1"/>
    </row>
    <row r="19" spans="1:12" ht="12.75">
      <c r="A19" s="105" t="s">
        <v>144</v>
      </c>
      <c r="B19" s="105"/>
      <c r="C19" s="114" t="s">
        <v>176</v>
      </c>
      <c r="D19" s="115"/>
      <c r="E19" s="115">
        <v>6.1</v>
      </c>
      <c r="F19" s="115">
        <v>6.1</v>
      </c>
      <c r="G19" s="176">
        <v>0.009722222222222222</v>
      </c>
      <c r="H19" s="104">
        <f>H18+G19</f>
        <v>0.9159722222222221</v>
      </c>
      <c r="I19" s="108">
        <v>26.14</v>
      </c>
      <c r="J19" s="172"/>
      <c r="L19" s="1"/>
    </row>
    <row r="20" spans="1:12" ht="12.75">
      <c r="A20" s="111"/>
      <c r="B20" s="116"/>
      <c r="C20" s="156" t="s">
        <v>183</v>
      </c>
      <c r="D20" s="157">
        <f>(D15)</f>
        <v>2.7</v>
      </c>
      <c r="E20" s="157">
        <f>E10+E14+E16+E19</f>
        <v>22.369999999999997</v>
      </c>
      <c r="F20" s="157">
        <f>F10+F14+F16+F19</f>
        <v>25.07</v>
      </c>
      <c r="G20" s="158">
        <f>(D20*100)/(F20*100)</f>
        <v>0.10769844435580375</v>
      </c>
      <c r="H20" s="159">
        <f>H18-H9</f>
        <v>0.07291666666666652</v>
      </c>
      <c r="I20" s="135"/>
      <c r="J20" s="168"/>
      <c r="L20" s="1"/>
    </row>
    <row r="21" ht="12.75">
      <c r="I21" s="94"/>
    </row>
    <row r="22" ht="12.75">
      <c r="I22" s="94"/>
    </row>
    <row r="23" ht="12.75">
      <c r="I23" s="94"/>
    </row>
    <row r="24" spans="3:9" ht="12.75">
      <c r="C24" s="20"/>
      <c r="I24" s="94"/>
    </row>
    <row r="25" spans="1:9" ht="12.75">
      <c r="A25" s="89"/>
      <c r="B25" s="89"/>
      <c r="C25" s="89"/>
      <c r="D25" s="89"/>
      <c r="E25" s="89"/>
      <c r="F25" s="89"/>
      <c r="G25" s="89"/>
      <c r="H25" s="89"/>
      <c r="I25" s="94"/>
    </row>
    <row r="26" spans="1:10" ht="20.25">
      <c r="A26" s="95"/>
      <c r="C26" s="122" t="s">
        <v>177</v>
      </c>
      <c r="D26" s="121"/>
      <c r="E26" s="96"/>
      <c r="F26" s="96"/>
      <c r="G26" s="95"/>
      <c r="H26" s="95"/>
      <c r="I26" s="94"/>
      <c r="J26" s="169"/>
    </row>
    <row r="27" spans="1:10" ht="12.75">
      <c r="A27" s="137"/>
      <c r="B27" s="137"/>
      <c r="C27" s="137" t="s">
        <v>87</v>
      </c>
      <c r="D27" s="137"/>
      <c r="E27" s="138" t="s">
        <v>134</v>
      </c>
      <c r="F27" s="139" t="s">
        <v>87</v>
      </c>
      <c r="G27" s="140" t="s">
        <v>24</v>
      </c>
      <c r="H27" s="141" t="s">
        <v>138</v>
      </c>
      <c r="I27" s="140" t="s">
        <v>165</v>
      </c>
      <c r="J27" s="166"/>
    </row>
    <row r="28" spans="1:10" ht="12.75">
      <c r="A28" s="99" t="s">
        <v>20</v>
      </c>
      <c r="B28" s="99" t="s">
        <v>21</v>
      </c>
      <c r="C28" s="99" t="s">
        <v>135</v>
      </c>
      <c r="D28" s="101" t="s">
        <v>21</v>
      </c>
      <c r="E28" s="102" t="s">
        <v>136</v>
      </c>
      <c r="F28" s="102" t="s">
        <v>137</v>
      </c>
      <c r="G28" s="103" t="s">
        <v>158</v>
      </c>
      <c r="H28" s="142" t="s">
        <v>159</v>
      </c>
      <c r="I28" s="142" t="s">
        <v>166</v>
      </c>
      <c r="J28" s="170"/>
    </row>
    <row r="29" spans="1:10" ht="12.75">
      <c r="A29" s="98" t="s">
        <v>145</v>
      </c>
      <c r="B29" s="99"/>
      <c r="C29" s="100" t="s">
        <v>193</v>
      </c>
      <c r="D29" s="101"/>
      <c r="E29" s="102"/>
      <c r="F29" s="102"/>
      <c r="G29" s="103"/>
      <c r="H29" s="117">
        <v>0.3756944444444445</v>
      </c>
      <c r="I29" s="108"/>
      <c r="J29" s="195" t="s">
        <v>168</v>
      </c>
    </row>
    <row r="30" spans="1:10" ht="12.75">
      <c r="A30" s="105" t="s">
        <v>146</v>
      </c>
      <c r="B30" s="105"/>
      <c r="C30" s="106" t="s">
        <v>179</v>
      </c>
      <c r="D30" s="107"/>
      <c r="E30" s="108">
        <v>4.8</v>
      </c>
      <c r="F30" s="108">
        <v>4.8</v>
      </c>
      <c r="G30" s="109">
        <v>0.008333333333333333</v>
      </c>
      <c r="H30" s="110">
        <f>H29+G30</f>
        <v>0.38402777777777786</v>
      </c>
      <c r="I30" s="108">
        <v>24</v>
      </c>
      <c r="J30" s="196"/>
    </row>
    <row r="31" spans="1:10" ht="12.75">
      <c r="A31" s="111"/>
      <c r="B31" s="111"/>
      <c r="C31" s="143" t="s">
        <v>13</v>
      </c>
      <c r="D31" s="144"/>
      <c r="E31" s="145"/>
      <c r="F31" s="145"/>
      <c r="G31" s="131">
        <v>0.010416666666666666</v>
      </c>
      <c r="H31" s="146"/>
      <c r="I31" s="134"/>
      <c r="J31" s="196"/>
    </row>
    <row r="32" spans="1:10" ht="12.75">
      <c r="A32" s="105" t="s">
        <v>175</v>
      </c>
      <c r="B32" s="105"/>
      <c r="C32" s="106" t="s">
        <v>180</v>
      </c>
      <c r="D32" s="107"/>
      <c r="E32" s="112"/>
      <c r="F32" s="112"/>
      <c r="G32" s="109"/>
      <c r="H32" s="109">
        <f>H30+G31</f>
        <v>0.39444444444444454</v>
      </c>
      <c r="I32" s="134"/>
      <c r="J32" s="196"/>
    </row>
    <row r="33" spans="1:10" ht="12.75">
      <c r="A33" s="199" t="s">
        <v>188</v>
      </c>
      <c r="B33" s="200"/>
      <c r="C33" s="191" t="s">
        <v>161</v>
      </c>
      <c r="D33" s="192">
        <f>-(D35+D37)</f>
        <v>-22.1</v>
      </c>
      <c r="E33" s="192">
        <f>-(E34+E36+E39)</f>
        <v>-77.25</v>
      </c>
      <c r="F33" s="192">
        <f>-(F34+F36+F39)</f>
        <v>-99.35</v>
      </c>
      <c r="G33" s="193"/>
      <c r="H33" s="194"/>
      <c r="I33" s="177"/>
      <c r="J33" s="196"/>
    </row>
    <row r="34" spans="1:10" ht="12.75">
      <c r="A34" s="105">
        <v>2</v>
      </c>
      <c r="B34" s="105"/>
      <c r="C34" s="106" t="s">
        <v>139</v>
      </c>
      <c r="D34" s="174"/>
      <c r="E34" s="108">
        <v>32.6</v>
      </c>
      <c r="F34" s="135">
        <v>32.6</v>
      </c>
      <c r="G34" s="176">
        <v>0.036111111111111115</v>
      </c>
      <c r="H34" s="176">
        <f>(H32+G34)</f>
        <v>0.43055555555555564</v>
      </c>
      <c r="I34" s="135">
        <v>37.62</v>
      </c>
      <c r="J34" s="196"/>
    </row>
    <row r="35" spans="1:10" ht="12.75">
      <c r="A35" s="114"/>
      <c r="B35" s="149">
        <v>2</v>
      </c>
      <c r="C35" s="150" t="s">
        <v>149</v>
      </c>
      <c r="D35" s="151">
        <v>14.2</v>
      </c>
      <c r="E35" s="151"/>
      <c r="F35" s="151"/>
      <c r="G35" s="153">
        <v>0.0020833333333333333</v>
      </c>
      <c r="H35" s="153">
        <f>H34+G35</f>
        <v>0.43263888888888896</v>
      </c>
      <c r="I35" s="108"/>
      <c r="J35" s="196"/>
    </row>
    <row r="36" spans="1:10" ht="12.75">
      <c r="A36" s="105">
        <v>3</v>
      </c>
      <c r="B36" s="105"/>
      <c r="C36" s="114" t="s">
        <v>139</v>
      </c>
      <c r="D36" s="105"/>
      <c r="E36" s="115">
        <v>17.95</v>
      </c>
      <c r="F36" s="115">
        <f>D35+E36</f>
        <v>32.15</v>
      </c>
      <c r="G36" s="109">
        <v>0.029166666666666664</v>
      </c>
      <c r="H36" s="109">
        <f>H35+G36</f>
        <v>0.46180555555555564</v>
      </c>
      <c r="I36" s="108">
        <v>45.93</v>
      </c>
      <c r="J36" s="196"/>
    </row>
    <row r="37" spans="1:10" ht="12.75">
      <c r="A37" s="105"/>
      <c r="B37" s="149">
        <v>3</v>
      </c>
      <c r="C37" s="150" t="s">
        <v>150</v>
      </c>
      <c r="D37" s="151">
        <v>7.9</v>
      </c>
      <c r="E37" s="151"/>
      <c r="F37" s="151"/>
      <c r="G37" s="153">
        <v>0.0020833333333333333</v>
      </c>
      <c r="H37" s="153">
        <f>H36+G37</f>
        <v>0.46388888888888896</v>
      </c>
      <c r="I37" s="134"/>
      <c r="J37" s="196"/>
    </row>
    <row r="38" spans="1:10" ht="12.75">
      <c r="A38" s="105"/>
      <c r="B38" s="101"/>
      <c r="C38" s="125" t="s">
        <v>29</v>
      </c>
      <c r="D38" s="126"/>
      <c r="E38" s="128"/>
      <c r="F38" s="128"/>
      <c r="G38" s="129"/>
      <c r="H38" s="130"/>
      <c r="I38" s="136"/>
      <c r="J38" s="196"/>
    </row>
    <row r="39" spans="1:10" ht="12.75">
      <c r="A39" s="105" t="s">
        <v>156</v>
      </c>
      <c r="B39" s="105"/>
      <c r="C39" s="173" t="s">
        <v>186</v>
      </c>
      <c r="D39" s="115"/>
      <c r="E39" s="115">
        <v>26.7</v>
      </c>
      <c r="F39" s="115">
        <f>D37+E39</f>
        <v>34.6</v>
      </c>
      <c r="G39" s="109">
        <v>0.036111111111111115</v>
      </c>
      <c r="H39" s="109">
        <f>H37+G39</f>
        <v>0.5000000000000001</v>
      </c>
      <c r="I39" s="108">
        <v>39.92</v>
      </c>
      <c r="J39" s="196"/>
    </row>
    <row r="40" spans="1:10" ht="12.75">
      <c r="A40" s="105"/>
      <c r="B40" s="101"/>
      <c r="C40" s="154" t="s">
        <v>30</v>
      </c>
      <c r="D40" s="155">
        <f>-(D35+D37)</f>
        <v>-22.1</v>
      </c>
      <c r="E40" s="155">
        <f>-(E34+E36+E39)</f>
        <v>-77.25</v>
      </c>
      <c r="F40" s="155">
        <f>-(F34+F36+F39)</f>
        <v>-99.35</v>
      </c>
      <c r="G40" s="131">
        <v>0.020833333333333332</v>
      </c>
      <c r="H40" s="160"/>
      <c r="I40" s="134"/>
      <c r="J40" s="196"/>
    </row>
    <row r="41" spans="1:10" ht="12.75">
      <c r="A41" s="105" t="s">
        <v>157</v>
      </c>
      <c r="B41" s="101"/>
      <c r="C41" s="125" t="s">
        <v>178</v>
      </c>
      <c r="D41" s="126"/>
      <c r="E41" s="126"/>
      <c r="F41" s="126"/>
      <c r="G41" s="127"/>
      <c r="H41" s="127">
        <f>H39+G40</f>
        <v>0.5208333333333335</v>
      </c>
      <c r="I41" s="134"/>
      <c r="J41" s="196"/>
    </row>
    <row r="42" spans="1:10" ht="12.75">
      <c r="A42" s="199" t="s">
        <v>160</v>
      </c>
      <c r="B42" s="200"/>
      <c r="C42" s="191" t="s">
        <v>161</v>
      </c>
      <c r="D42" s="192">
        <f>-(D44+D46)</f>
        <v>-32.6</v>
      </c>
      <c r="E42" s="192">
        <f>-(E43+E45+E48)</f>
        <v>-40.75</v>
      </c>
      <c r="F42" s="192">
        <f>-(F43+F45+F48)</f>
        <v>-73.35</v>
      </c>
      <c r="G42" s="193"/>
      <c r="H42" s="194"/>
      <c r="I42" s="134"/>
      <c r="J42" s="197"/>
    </row>
    <row r="43" spans="1:10" ht="12.75">
      <c r="A43" s="105">
        <v>4</v>
      </c>
      <c r="B43" s="114"/>
      <c r="C43" s="114" t="s">
        <v>140</v>
      </c>
      <c r="D43" s="114"/>
      <c r="E43" s="115">
        <v>13.8</v>
      </c>
      <c r="F43" s="108">
        <v>13.8</v>
      </c>
      <c r="G43" s="109">
        <v>0.017361111111111112</v>
      </c>
      <c r="H43" s="109">
        <f>H41+G43</f>
        <v>0.5381944444444446</v>
      </c>
      <c r="I43" s="108">
        <v>33.12</v>
      </c>
      <c r="J43" s="196"/>
    </row>
    <row r="44" spans="1:10" ht="12.75">
      <c r="A44" s="105"/>
      <c r="B44" s="149">
        <v>4</v>
      </c>
      <c r="C44" s="150" t="s">
        <v>151</v>
      </c>
      <c r="D44" s="151">
        <v>24.7</v>
      </c>
      <c r="E44" s="151"/>
      <c r="F44" s="151"/>
      <c r="G44" s="153">
        <v>0.0020833333333333333</v>
      </c>
      <c r="H44" s="153">
        <f>H43+G44</f>
        <v>0.540277777777778</v>
      </c>
      <c r="I44" s="108"/>
      <c r="J44" s="196"/>
    </row>
    <row r="45" spans="1:10" ht="12.75">
      <c r="A45" s="105">
        <v>5</v>
      </c>
      <c r="B45" s="105"/>
      <c r="C45" t="s">
        <v>139</v>
      </c>
      <c r="D45" s="105"/>
      <c r="E45" s="115">
        <v>0.2</v>
      </c>
      <c r="F45" s="115">
        <f>D44+E45</f>
        <v>24.9</v>
      </c>
      <c r="G45" s="109">
        <v>0.022222222222222223</v>
      </c>
      <c r="H45" s="109">
        <f>H44+G45</f>
        <v>0.5625000000000002</v>
      </c>
      <c r="I45" s="108">
        <v>46.69</v>
      </c>
      <c r="J45" s="196"/>
    </row>
    <row r="46" spans="1:10" ht="12.75">
      <c r="A46" s="105" t="s">
        <v>87</v>
      </c>
      <c r="B46" s="149">
        <v>5</v>
      </c>
      <c r="C46" s="150" t="s">
        <v>152</v>
      </c>
      <c r="D46" s="151">
        <v>7.9</v>
      </c>
      <c r="E46" s="151"/>
      <c r="F46" s="151"/>
      <c r="G46" s="153">
        <v>0.0020833333333333333</v>
      </c>
      <c r="H46" s="153">
        <f>H45+G46</f>
        <v>0.5645833333333335</v>
      </c>
      <c r="I46" s="134"/>
      <c r="J46" s="196"/>
    </row>
    <row r="47" spans="1:10" ht="12.75">
      <c r="A47" s="105"/>
      <c r="B47" s="105"/>
      <c r="C47" s="114" t="s">
        <v>147</v>
      </c>
      <c r="D47" s="105"/>
      <c r="E47" s="115"/>
      <c r="F47" s="115"/>
      <c r="G47" s="109"/>
      <c r="H47" s="109"/>
      <c r="I47" s="135"/>
      <c r="J47" s="196"/>
    </row>
    <row r="48" spans="1:10" ht="12.75">
      <c r="A48" s="105" t="s">
        <v>58</v>
      </c>
      <c r="B48" s="105"/>
      <c r="C48" s="114" t="s">
        <v>148</v>
      </c>
      <c r="D48" s="105"/>
      <c r="E48" s="115">
        <v>26.75</v>
      </c>
      <c r="F48" s="115">
        <f>D46+E48</f>
        <v>34.65</v>
      </c>
      <c r="G48" s="109">
        <v>0.036111111111111115</v>
      </c>
      <c r="H48" s="109">
        <f>H46+G48</f>
        <v>0.6006944444444446</v>
      </c>
      <c r="I48" s="108">
        <v>39.98</v>
      </c>
      <c r="J48" s="198"/>
    </row>
    <row r="49" spans="1:10" ht="12.75">
      <c r="A49" s="105"/>
      <c r="B49" s="105"/>
      <c r="C49" s="147" t="s">
        <v>187</v>
      </c>
      <c r="D49" s="111"/>
      <c r="E49" s="162"/>
      <c r="F49" s="162"/>
      <c r="G49" s="148">
        <v>0.010416666666666666</v>
      </c>
      <c r="H49" s="163"/>
      <c r="I49" s="134"/>
      <c r="J49" s="171"/>
    </row>
    <row r="50" spans="1:10" ht="12.75">
      <c r="A50" s="105" t="s">
        <v>59</v>
      </c>
      <c r="B50" s="105"/>
      <c r="C50" s="114" t="s">
        <v>181</v>
      </c>
      <c r="D50" s="105"/>
      <c r="E50" s="115"/>
      <c r="F50" s="115"/>
      <c r="G50" s="109"/>
      <c r="H50" s="109">
        <f>H48+G49</f>
        <v>0.6111111111111113</v>
      </c>
      <c r="I50" s="134"/>
      <c r="J50" s="195" t="s">
        <v>167</v>
      </c>
    </row>
    <row r="51" spans="1:10" ht="12.75">
      <c r="A51" s="111"/>
      <c r="B51" s="111"/>
      <c r="C51" s="154" t="s">
        <v>94</v>
      </c>
      <c r="D51" s="155">
        <f>-(D44+D46)</f>
        <v>-32.6</v>
      </c>
      <c r="E51" s="155">
        <f>-(E43+E45+E48)</f>
        <v>-40.75</v>
      </c>
      <c r="F51" s="155">
        <f>-(F43+F45+F48)</f>
        <v>-73.35</v>
      </c>
      <c r="G51" s="131">
        <v>0.020833333333333332</v>
      </c>
      <c r="H51" s="146"/>
      <c r="I51" s="134"/>
      <c r="J51" s="196"/>
    </row>
    <row r="52" spans="1:10" ht="12.75">
      <c r="A52" s="105" t="s">
        <v>90</v>
      </c>
      <c r="B52" s="105"/>
      <c r="C52" s="114" t="s">
        <v>182</v>
      </c>
      <c r="D52" s="115"/>
      <c r="E52" s="115"/>
      <c r="F52" s="115"/>
      <c r="G52" s="188"/>
      <c r="H52" s="109">
        <f>G51+H50</f>
        <v>0.6319444444444446</v>
      </c>
      <c r="I52" s="135"/>
      <c r="J52" s="196"/>
    </row>
    <row r="53" spans="1:10" ht="12.75">
      <c r="A53" s="201" t="s">
        <v>163</v>
      </c>
      <c r="B53" s="202"/>
      <c r="C53" s="187" t="s">
        <v>161</v>
      </c>
      <c r="D53" s="175">
        <f>-(D55+D57)</f>
        <v>-22.1</v>
      </c>
      <c r="E53" s="175">
        <f>-(E54+E56+23.5)</f>
        <v>-74.05</v>
      </c>
      <c r="F53" s="175">
        <f>-(F54+F56+7.9+23.5)</f>
        <v>-96.15</v>
      </c>
      <c r="G53" s="186"/>
      <c r="H53" s="184"/>
      <c r="I53" s="134"/>
      <c r="J53" s="197"/>
    </row>
    <row r="54" spans="1:10" ht="12.75">
      <c r="A54" s="105">
        <v>6</v>
      </c>
      <c r="B54" s="105"/>
      <c r="C54" s="106" t="s">
        <v>139</v>
      </c>
      <c r="D54" s="107"/>
      <c r="E54" s="108">
        <v>32.6</v>
      </c>
      <c r="F54" s="108">
        <v>32.6</v>
      </c>
      <c r="G54" s="109">
        <v>0.036111111111111115</v>
      </c>
      <c r="H54" s="109">
        <f>(H52+G54)</f>
        <v>0.6680555555555557</v>
      </c>
      <c r="I54" s="108">
        <v>37.62</v>
      </c>
      <c r="J54" s="196"/>
    </row>
    <row r="55" spans="1:10" ht="12.75">
      <c r="A55" s="114"/>
      <c r="B55" s="149">
        <v>6</v>
      </c>
      <c r="C55" s="150" t="s">
        <v>153</v>
      </c>
      <c r="D55" s="151">
        <v>14.2</v>
      </c>
      <c r="E55" s="151"/>
      <c r="F55" s="151"/>
      <c r="G55" s="153">
        <v>0.0020833333333333333</v>
      </c>
      <c r="H55" s="153">
        <f>H54+G55</f>
        <v>0.6701388888888891</v>
      </c>
      <c r="I55" s="108"/>
      <c r="J55" s="196"/>
    </row>
    <row r="56" spans="1:10" ht="12.75">
      <c r="A56" s="105">
        <v>7</v>
      </c>
      <c r="B56" s="105"/>
      <c r="C56" s="114" t="s">
        <v>139</v>
      </c>
      <c r="D56" s="105"/>
      <c r="E56" s="115">
        <v>17.95</v>
      </c>
      <c r="F56" s="115">
        <f>D55+E56</f>
        <v>32.15</v>
      </c>
      <c r="G56" s="109">
        <v>0.029166666666666664</v>
      </c>
      <c r="H56" s="109">
        <f>H55+G56</f>
        <v>0.6993055555555557</v>
      </c>
      <c r="I56" s="108">
        <v>45.93</v>
      </c>
      <c r="J56" s="196"/>
    </row>
    <row r="57" spans="1:10" ht="12.75">
      <c r="A57" s="105"/>
      <c r="B57" s="149">
        <v>7</v>
      </c>
      <c r="C57" s="150" t="s">
        <v>154</v>
      </c>
      <c r="D57" s="151">
        <v>7.9</v>
      </c>
      <c r="E57" s="151"/>
      <c r="F57" s="151"/>
      <c r="G57" s="153">
        <v>0.0020833333333333333</v>
      </c>
      <c r="H57" s="153">
        <f>H56+G57</f>
        <v>0.7013888888888891</v>
      </c>
      <c r="I57" s="134"/>
      <c r="J57" s="196"/>
    </row>
    <row r="58" spans="1:10" ht="12.75">
      <c r="A58" s="201" t="s">
        <v>164</v>
      </c>
      <c r="B58" s="203"/>
      <c r="C58" s="181" t="s">
        <v>161</v>
      </c>
      <c r="D58" s="182">
        <f>-(D61)</f>
        <v>-24.7</v>
      </c>
      <c r="E58" s="182">
        <f>-(E60+E63+E66-23.5)</f>
        <v>-48.19999999999999</v>
      </c>
      <c r="F58" s="182">
        <f>-(F60+F63+F66-7.9-23.5)</f>
        <v>-72.89999999999998</v>
      </c>
      <c r="G58" s="184"/>
      <c r="H58" s="183"/>
      <c r="I58" s="177"/>
      <c r="J58" s="197"/>
    </row>
    <row r="59" spans="1:10" ht="12.75">
      <c r="A59" s="204"/>
      <c r="B59" s="205"/>
      <c r="C59" s="180" t="s">
        <v>189</v>
      </c>
      <c r="D59" s="178"/>
      <c r="E59" s="178"/>
      <c r="F59" s="178"/>
      <c r="G59" s="179"/>
      <c r="H59" s="185"/>
      <c r="I59" s="177"/>
      <c r="J59" s="197"/>
    </row>
    <row r="60" spans="1:10" ht="12.75">
      <c r="A60" s="105">
        <v>8</v>
      </c>
      <c r="B60" s="114"/>
      <c r="C60" s="189" t="s">
        <v>140</v>
      </c>
      <c r="D60" s="189"/>
      <c r="E60" s="136">
        <v>34</v>
      </c>
      <c r="F60" s="135">
        <f>D57+E60</f>
        <v>41.9</v>
      </c>
      <c r="G60" s="176">
        <v>0.041666666666666664</v>
      </c>
      <c r="H60" s="176">
        <f>H57+G60</f>
        <v>0.7430555555555557</v>
      </c>
      <c r="I60" s="108">
        <v>41.9</v>
      </c>
      <c r="J60" s="196"/>
    </row>
    <row r="61" spans="1:10" ht="12.75">
      <c r="A61" s="105"/>
      <c r="B61" s="149">
        <v>8</v>
      </c>
      <c r="C61" s="150" t="s">
        <v>155</v>
      </c>
      <c r="D61" s="151">
        <v>24.7</v>
      </c>
      <c r="E61" s="151"/>
      <c r="F61" s="151"/>
      <c r="G61" s="153">
        <v>0.0020833333333333333</v>
      </c>
      <c r="H61" s="153">
        <f>H60+G61</f>
        <v>0.745138888888889</v>
      </c>
      <c r="I61" s="134"/>
      <c r="J61" s="196"/>
    </row>
    <row r="62" spans="1:10" ht="12.75">
      <c r="A62" s="105"/>
      <c r="B62" s="105"/>
      <c r="C62" s="114" t="s">
        <v>147</v>
      </c>
      <c r="D62" s="105"/>
      <c r="E62" s="115"/>
      <c r="F62" s="115"/>
      <c r="G62" s="109"/>
      <c r="H62" s="109"/>
      <c r="I62" s="135"/>
      <c r="J62" s="196"/>
    </row>
    <row r="63" spans="1:10" ht="12.75">
      <c r="A63" s="105" t="s">
        <v>63</v>
      </c>
      <c r="B63" s="105"/>
      <c r="C63" s="114" t="s">
        <v>190</v>
      </c>
      <c r="D63" s="115"/>
      <c r="E63" s="115">
        <v>31.6</v>
      </c>
      <c r="F63" s="115">
        <f>E63+D61</f>
        <v>56.3</v>
      </c>
      <c r="G63" s="109">
        <v>0.05555555555555555</v>
      </c>
      <c r="H63" s="109">
        <f>H61+G63</f>
        <v>0.8006944444444446</v>
      </c>
      <c r="I63" s="108">
        <v>42.25</v>
      </c>
      <c r="J63" s="196"/>
    </row>
    <row r="64" spans="1:10" ht="12.75">
      <c r="A64" s="111"/>
      <c r="B64" s="111"/>
      <c r="C64" s="154" t="s">
        <v>191</v>
      </c>
      <c r="D64" s="155">
        <f>-(D55+D57+D61)</f>
        <v>-46.8</v>
      </c>
      <c r="E64" s="155">
        <f>-(E54+E56+E60+E63)</f>
        <v>-116.15</v>
      </c>
      <c r="F64" s="155">
        <f>-(F54+F56+F60+F63)</f>
        <v>-162.95</v>
      </c>
      <c r="G64" s="131">
        <v>0.006944444444444444</v>
      </c>
      <c r="H64" s="146"/>
      <c r="I64" s="134"/>
      <c r="J64" s="196"/>
    </row>
    <row r="65" spans="1:10" ht="12.75">
      <c r="A65" s="105" t="s">
        <v>64</v>
      </c>
      <c r="B65" s="105"/>
      <c r="C65" s="114" t="s">
        <v>192</v>
      </c>
      <c r="D65" s="115"/>
      <c r="E65" s="115"/>
      <c r="F65" s="115"/>
      <c r="G65" s="118"/>
      <c r="H65" s="109">
        <f>G64+H63</f>
        <v>0.807638888888889</v>
      </c>
      <c r="I65" s="135"/>
      <c r="J65" s="196"/>
    </row>
    <row r="66" spans="1:10" ht="12.75">
      <c r="A66" s="105" t="s">
        <v>65</v>
      </c>
      <c r="B66" s="105"/>
      <c r="C66" s="114" t="s">
        <v>142</v>
      </c>
      <c r="D66" s="119"/>
      <c r="E66" s="119">
        <v>6.1</v>
      </c>
      <c r="F66" s="119">
        <v>6.1</v>
      </c>
      <c r="G66" s="120">
        <v>0.009722222222222222</v>
      </c>
      <c r="H66" s="104">
        <f>H65+G66</f>
        <v>0.8173611111111112</v>
      </c>
      <c r="I66" s="108">
        <v>26.14</v>
      </c>
      <c r="J66" s="198"/>
    </row>
    <row r="67" spans="1:10" ht="12.75">
      <c r="A67" s="111"/>
      <c r="B67" s="111"/>
      <c r="C67" s="161" t="s">
        <v>184</v>
      </c>
      <c r="D67" s="157">
        <f>D35+D37+D44+D46+D55+D57+D61</f>
        <v>101.5</v>
      </c>
      <c r="E67" s="157">
        <f>E30+E34+E36+E39+E43+E45+E48+E54+E56+E60+E63+E66</f>
        <v>245.04999999999998</v>
      </c>
      <c r="F67" s="157">
        <f>F30+F34+F36+F39+F43+F45+F48+F54+F56+F60+F63+F66</f>
        <v>346.55</v>
      </c>
      <c r="G67" s="158">
        <f>(D67*100)/(F67*100)</f>
        <v>0.2928870292887029</v>
      </c>
      <c r="H67" s="159">
        <f>H66-H29</f>
        <v>0.4416666666666667</v>
      </c>
      <c r="I67" s="132"/>
      <c r="J67" s="170"/>
    </row>
    <row r="68" spans="1:10" ht="12.75">
      <c r="A68" s="111"/>
      <c r="B68" s="116"/>
      <c r="C68" s="161" t="s">
        <v>183</v>
      </c>
      <c r="D68" s="157">
        <f>D20</f>
        <v>2.7</v>
      </c>
      <c r="E68" s="157">
        <f>E20</f>
        <v>22.369999999999997</v>
      </c>
      <c r="F68" s="157">
        <f>F20</f>
        <v>25.07</v>
      </c>
      <c r="G68" s="158">
        <f>(D68*100)/(F68*100)</f>
        <v>0.10769844435580375</v>
      </c>
      <c r="H68" s="159">
        <f>H20</f>
        <v>0.07291666666666652</v>
      </c>
      <c r="I68" s="132"/>
      <c r="J68" s="170"/>
    </row>
    <row r="69" spans="1:10" ht="12.75">
      <c r="A69" s="105"/>
      <c r="B69" s="105"/>
      <c r="C69" s="161" t="s">
        <v>141</v>
      </c>
      <c r="D69" s="157">
        <f>D67+D68</f>
        <v>104.2</v>
      </c>
      <c r="E69" s="157">
        <f>E67+E68</f>
        <v>267.41999999999996</v>
      </c>
      <c r="F69" s="157">
        <f>F67+F68</f>
        <v>371.62</v>
      </c>
      <c r="G69" s="158">
        <f>(D69*100)/(F69*100)</f>
        <v>0.28039395080996715</v>
      </c>
      <c r="H69" s="159">
        <f>H67+H68</f>
        <v>0.5145833333333332</v>
      </c>
      <c r="I69" s="133"/>
      <c r="J69" s="167"/>
    </row>
    <row r="71" ht="12.75">
      <c r="C71" s="190"/>
    </row>
    <row r="74" spans="2:5" ht="15.75">
      <c r="B74" s="123"/>
      <c r="C74" s="24"/>
      <c r="D74" s="24"/>
      <c r="E74" s="124"/>
    </row>
    <row r="75" spans="2:5" ht="15.75">
      <c r="B75" s="123"/>
      <c r="C75" s="24"/>
      <c r="D75" s="24"/>
      <c r="E75" s="124"/>
    </row>
    <row r="76" spans="2:5" ht="15.75">
      <c r="B76" s="123"/>
      <c r="C76" s="24"/>
      <c r="D76" s="24"/>
      <c r="E76" s="124"/>
    </row>
    <row r="77" spans="2:5" ht="15.75">
      <c r="B77" s="123"/>
      <c r="C77" s="24"/>
      <c r="D77" s="24"/>
      <c r="E77" s="124"/>
    </row>
    <row r="78" spans="2:5" ht="15.75">
      <c r="B78" s="123"/>
      <c r="C78" s="24"/>
      <c r="D78" s="24"/>
      <c r="E78" s="124"/>
    </row>
    <row r="79" spans="2:5" ht="15.75">
      <c r="B79" s="123"/>
      <c r="C79" s="24"/>
      <c r="D79" s="24"/>
      <c r="E79" s="124"/>
    </row>
    <row r="80" spans="2:5" ht="15.75">
      <c r="B80" s="123"/>
      <c r="C80" s="24"/>
      <c r="D80" s="24"/>
      <c r="E80" s="124"/>
    </row>
    <row r="81" spans="2:5" ht="15.75">
      <c r="B81" s="123"/>
      <c r="C81" s="24"/>
      <c r="D81" s="24"/>
      <c r="E81" s="124"/>
    </row>
    <row r="82" spans="2:5" ht="15.75">
      <c r="B82" s="123"/>
      <c r="C82" s="24"/>
      <c r="D82" s="24"/>
      <c r="E82" s="124"/>
    </row>
    <row r="83" spans="2:5" ht="15.75">
      <c r="B83" s="123"/>
      <c r="C83" s="24"/>
      <c r="D83" s="24"/>
      <c r="E83" s="124"/>
    </row>
  </sheetData>
  <sheetProtection/>
  <mergeCells count="8">
    <mergeCell ref="J9:J18"/>
    <mergeCell ref="J29:J48"/>
    <mergeCell ref="J50:J66"/>
    <mergeCell ref="A13:B13"/>
    <mergeCell ref="A33:B33"/>
    <mergeCell ref="A42:B42"/>
    <mergeCell ref="A53:B53"/>
    <mergeCell ref="A58:B59"/>
  </mergeCells>
  <printOptions/>
  <pageMargins left="0.75" right="0.196850393700787" top="0.748031496062992" bottom="0.196850393700787" header="0.511811023622047" footer="0.19685039370078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M85" sqref="M85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6.57421875" style="0" customWidth="1"/>
    <col min="4" max="4" width="7.8515625" style="14" customWidth="1"/>
    <col min="5" max="5" width="7.28125" style="14" customWidth="1"/>
    <col min="6" max="6" width="6.7109375" style="11" customWidth="1"/>
    <col min="7" max="7" width="7.7109375" style="9" customWidth="1"/>
    <col min="8" max="8" width="5.00390625" style="0" customWidth="1"/>
    <col min="9" max="11" width="4.8515625" style="0" customWidth="1"/>
    <col min="12" max="12" width="6.00390625" style="0" customWidth="1"/>
  </cols>
  <sheetData>
    <row r="1" spans="1:12" ht="11.25" customHeight="1">
      <c r="A1" s="66"/>
      <c r="B1" s="66"/>
      <c r="C1" s="66"/>
      <c r="D1" s="66"/>
      <c r="E1" s="66"/>
      <c r="F1" s="66"/>
      <c r="G1" s="66"/>
      <c r="H1" s="12"/>
      <c r="I1" s="1"/>
      <c r="J1" s="1"/>
      <c r="L1" s="8"/>
    </row>
    <row r="2" spans="1:12" ht="18.75" customHeight="1">
      <c r="A2" s="66"/>
      <c r="B2" s="81" t="s">
        <v>125</v>
      </c>
      <c r="D2"/>
      <c r="E2"/>
      <c r="F2"/>
      <c r="G2" s="66"/>
      <c r="H2" s="12"/>
      <c r="I2" s="1"/>
      <c r="J2" s="1"/>
      <c r="L2" s="8"/>
    </row>
    <row r="3" spans="1:12" ht="12.75" customHeight="1">
      <c r="A3" s="66"/>
      <c r="B3" s="67"/>
      <c r="C3" s="66"/>
      <c r="D3" s="66"/>
      <c r="E3" s="66"/>
      <c r="F3" s="66"/>
      <c r="G3" s="66"/>
      <c r="H3" s="12"/>
      <c r="I3" s="1"/>
      <c r="J3" s="1"/>
      <c r="K3" s="22"/>
      <c r="L3" s="8"/>
    </row>
    <row r="4" spans="1:7" ht="12.75">
      <c r="A4" s="28" t="s">
        <v>20</v>
      </c>
      <c r="B4" s="29" t="s">
        <v>0</v>
      </c>
      <c r="C4" s="29" t="s">
        <v>21</v>
      </c>
      <c r="D4" s="30" t="s">
        <v>23</v>
      </c>
      <c r="E4" s="30" t="s">
        <v>1</v>
      </c>
      <c r="F4" s="31" t="s">
        <v>23</v>
      </c>
      <c r="G4" s="32" t="s">
        <v>25</v>
      </c>
    </row>
    <row r="5" spans="1:12" ht="12.75">
      <c r="A5" s="33" t="s">
        <v>21</v>
      </c>
      <c r="B5" s="34"/>
      <c r="C5" s="34" t="s">
        <v>22</v>
      </c>
      <c r="D5" s="35" t="s">
        <v>22</v>
      </c>
      <c r="E5" s="35" t="s">
        <v>22</v>
      </c>
      <c r="F5" s="36" t="s">
        <v>24</v>
      </c>
      <c r="G5" s="37" t="s">
        <v>26</v>
      </c>
      <c r="H5" s="61" t="s">
        <v>81</v>
      </c>
      <c r="I5" s="1" t="s">
        <v>82</v>
      </c>
      <c r="J5" s="1" t="s">
        <v>83</v>
      </c>
      <c r="K5" s="1" t="s">
        <v>84</v>
      </c>
      <c r="L5" s="65" t="s">
        <v>85</v>
      </c>
    </row>
    <row r="6" spans="1:12" ht="12.75">
      <c r="A6" s="6">
        <v>0</v>
      </c>
      <c r="B6" s="5" t="s">
        <v>35</v>
      </c>
      <c r="C6" s="5"/>
      <c r="D6" s="19"/>
      <c r="E6" s="19"/>
      <c r="F6" s="26"/>
      <c r="G6" s="10">
        <v>0.6875</v>
      </c>
      <c r="H6" s="61" t="s">
        <v>69</v>
      </c>
      <c r="I6" s="1" t="s">
        <v>97</v>
      </c>
      <c r="J6" s="1"/>
      <c r="K6" s="1"/>
      <c r="L6" s="8">
        <v>2</v>
      </c>
    </row>
    <row r="7" spans="1:12" ht="12.75">
      <c r="A7" s="1" t="s">
        <v>2</v>
      </c>
      <c r="B7" t="s">
        <v>8</v>
      </c>
      <c r="D7" s="15">
        <v>5.2</v>
      </c>
      <c r="E7" s="15">
        <v>5.2</v>
      </c>
      <c r="F7" s="9">
        <v>0.010416666666666666</v>
      </c>
      <c r="G7" s="9">
        <f>G6+F7</f>
        <v>0.6979166666666666</v>
      </c>
      <c r="H7" s="61" t="s">
        <v>70</v>
      </c>
      <c r="I7" s="1" t="s">
        <v>98</v>
      </c>
      <c r="J7" s="1"/>
      <c r="K7" s="1"/>
      <c r="L7" s="8">
        <v>2</v>
      </c>
    </row>
    <row r="8" spans="1:12" ht="12.75">
      <c r="A8" s="38"/>
      <c r="B8" s="43" t="s">
        <v>12</v>
      </c>
      <c r="C8" s="39"/>
      <c r="D8" s="40"/>
      <c r="E8" s="40"/>
      <c r="F8" s="41">
        <v>0.013888888888888888</v>
      </c>
      <c r="G8" s="42"/>
      <c r="H8" s="61"/>
      <c r="I8" s="1" t="s">
        <v>87</v>
      </c>
      <c r="J8" s="1"/>
      <c r="K8" s="1"/>
      <c r="L8" s="8"/>
    </row>
    <row r="9" spans="1:12" ht="12.75">
      <c r="A9" s="1" t="s">
        <v>3</v>
      </c>
      <c r="B9" t="s">
        <v>9</v>
      </c>
      <c r="D9" s="15"/>
      <c r="E9" s="15"/>
      <c r="F9" s="9"/>
      <c r="G9" s="9">
        <f>G7+F8</f>
        <v>0.7118055555555555</v>
      </c>
      <c r="H9" s="61" t="s">
        <v>71</v>
      </c>
      <c r="I9" s="1">
        <v>2</v>
      </c>
      <c r="J9" s="58"/>
      <c r="K9" s="58"/>
      <c r="L9" s="64">
        <v>4</v>
      </c>
    </row>
    <row r="10" spans="1:12" ht="12.75">
      <c r="A10" s="1"/>
      <c r="B10" t="s">
        <v>18</v>
      </c>
      <c r="D10" s="15"/>
      <c r="E10" s="15"/>
      <c r="F10" s="9"/>
      <c r="H10" s="61" t="s">
        <v>72</v>
      </c>
      <c r="I10" s="1">
        <v>1</v>
      </c>
      <c r="J10" s="1"/>
      <c r="K10" s="1"/>
      <c r="L10" s="8"/>
    </row>
    <row r="11" spans="1:12" ht="12.75">
      <c r="A11" s="1">
        <v>1</v>
      </c>
      <c r="B11" t="s">
        <v>28</v>
      </c>
      <c r="C11" s="1"/>
      <c r="D11" s="15">
        <v>22.2</v>
      </c>
      <c r="E11" s="15">
        <v>22.2</v>
      </c>
      <c r="F11" s="9">
        <v>0.027777777777777776</v>
      </c>
      <c r="G11" s="9">
        <f>G9+F11</f>
        <v>0.7395833333333333</v>
      </c>
      <c r="J11" s="1"/>
      <c r="K11" s="1"/>
      <c r="L11" s="8"/>
    </row>
    <row r="12" spans="1:12" ht="12.75">
      <c r="A12" s="5">
        <v>1</v>
      </c>
      <c r="B12" s="5" t="s">
        <v>66</v>
      </c>
      <c r="C12" s="16">
        <v>8</v>
      </c>
      <c r="D12" s="16"/>
      <c r="E12" s="16"/>
      <c r="F12" s="10">
        <v>0.0020833333333333333</v>
      </c>
      <c r="G12" s="10">
        <f>G11+F12</f>
        <v>0.7416666666666666</v>
      </c>
      <c r="H12" s="13" t="s">
        <v>73</v>
      </c>
      <c r="I12" s="6">
        <v>8</v>
      </c>
      <c r="J12" s="1" t="s">
        <v>79</v>
      </c>
      <c r="K12" s="1" t="s">
        <v>79</v>
      </c>
      <c r="L12" s="8">
        <v>8</v>
      </c>
    </row>
    <row r="13" spans="1:12" ht="12.75">
      <c r="A13" s="5"/>
      <c r="B13" s="7" t="s">
        <v>40</v>
      </c>
      <c r="C13" s="6"/>
      <c r="D13" s="16"/>
      <c r="E13" s="16"/>
      <c r="F13" s="10"/>
      <c r="G13" s="10"/>
      <c r="H13" s="61"/>
      <c r="I13" s="1"/>
      <c r="J13" s="1"/>
      <c r="K13" s="1"/>
      <c r="L13" s="8"/>
    </row>
    <row r="14" spans="1:12" ht="12.75">
      <c r="A14" s="1" t="s">
        <v>6</v>
      </c>
      <c r="B14" t="s">
        <v>4</v>
      </c>
      <c r="C14" s="1"/>
      <c r="D14" s="15">
        <v>1.3</v>
      </c>
      <c r="E14" s="15">
        <f>D14+C12</f>
        <v>9.3</v>
      </c>
      <c r="F14" s="9">
        <v>0.008333333333333333</v>
      </c>
      <c r="G14" s="9">
        <f>G12+F14</f>
        <v>0.7499999999999999</v>
      </c>
      <c r="H14" s="61" t="s">
        <v>74</v>
      </c>
      <c r="I14" s="1" t="s">
        <v>97</v>
      </c>
      <c r="J14" s="1"/>
      <c r="K14" s="1"/>
      <c r="L14" s="8">
        <v>2</v>
      </c>
    </row>
    <row r="15" spans="1:12" ht="12.75">
      <c r="A15" s="38"/>
      <c r="B15" s="43" t="s">
        <v>86</v>
      </c>
      <c r="C15" s="40">
        <f>SUM(C12:C14)</f>
        <v>8</v>
      </c>
      <c r="D15" s="40"/>
      <c r="E15" s="40">
        <f>SUM(E7:E14)</f>
        <v>36.7</v>
      </c>
      <c r="F15" s="41">
        <v>0.041666666666666664</v>
      </c>
      <c r="G15" s="42"/>
      <c r="H15" s="61"/>
      <c r="I15" s="1"/>
      <c r="J15" s="1"/>
      <c r="K15" s="1"/>
      <c r="L15" s="8"/>
    </row>
    <row r="16" spans="1:12" ht="12.75">
      <c r="A16" s="1" t="s">
        <v>48</v>
      </c>
      <c r="B16" t="s">
        <v>5</v>
      </c>
      <c r="C16" s="1"/>
      <c r="D16" s="15"/>
      <c r="E16" s="15"/>
      <c r="F16" s="9"/>
      <c r="G16" s="9">
        <f>G14+F15</f>
        <v>0.7916666666666665</v>
      </c>
      <c r="H16" s="61" t="s">
        <v>75</v>
      </c>
      <c r="I16" s="1">
        <v>2</v>
      </c>
      <c r="J16" s="1"/>
      <c r="K16" s="1"/>
      <c r="L16" s="8">
        <v>2</v>
      </c>
    </row>
    <row r="17" spans="1:12" ht="12.75">
      <c r="A17" s="1">
        <v>2</v>
      </c>
      <c r="B17" t="s">
        <v>62</v>
      </c>
      <c r="C17" s="1"/>
      <c r="D17" s="15">
        <v>0.75</v>
      </c>
      <c r="E17" s="15">
        <v>0.75</v>
      </c>
      <c r="F17" s="55">
        <v>0.0020833333333333333</v>
      </c>
      <c r="G17" s="9">
        <f>G16+F17</f>
        <v>0.7937499999999998</v>
      </c>
      <c r="J17" s="1"/>
      <c r="K17" s="1"/>
      <c r="L17" s="8"/>
    </row>
    <row r="18" spans="1:12" ht="12.75">
      <c r="A18" s="5">
        <v>2</v>
      </c>
      <c r="B18" s="5" t="s">
        <v>49</v>
      </c>
      <c r="C18" s="16">
        <v>1.8</v>
      </c>
      <c r="D18" s="16"/>
      <c r="E18" s="16"/>
      <c r="F18" s="10">
        <v>0.0020833333333333333</v>
      </c>
      <c r="G18" s="10">
        <f>G17+F18</f>
        <v>0.7958333333333332</v>
      </c>
      <c r="H18" s="13" t="s">
        <v>76</v>
      </c>
      <c r="I18" s="6">
        <v>8</v>
      </c>
      <c r="J18" s="1" t="s">
        <v>71</v>
      </c>
      <c r="K18" s="1" t="s">
        <v>71</v>
      </c>
      <c r="L18" s="8">
        <v>4</v>
      </c>
    </row>
    <row r="19" spans="1:12" ht="12.75">
      <c r="A19" s="5"/>
      <c r="B19" s="7" t="s">
        <v>29</v>
      </c>
      <c r="C19" s="6"/>
      <c r="D19" s="16"/>
      <c r="E19" s="16"/>
      <c r="F19" s="10"/>
      <c r="G19" s="10"/>
      <c r="H19" s="61"/>
      <c r="I19" s="1"/>
      <c r="J19" s="1"/>
      <c r="K19" s="1"/>
      <c r="L19" s="8"/>
    </row>
    <row r="20" spans="1:12" ht="12.75">
      <c r="A20" s="1" t="s">
        <v>41</v>
      </c>
      <c r="B20" t="s">
        <v>11</v>
      </c>
      <c r="C20" s="1"/>
      <c r="D20" s="15">
        <v>16.85</v>
      </c>
      <c r="E20" s="15">
        <f>D20+C18</f>
        <v>18.650000000000002</v>
      </c>
      <c r="F20" s="9">
        <v>0.020833333333333332</v>
      </c>
      <c r="G20" s="9">
        <f>G18+F20</f>
        <v>0.8166666666666665</v>
      </c>
      <c r="H20" s="61" t="s">
        <v>70</v>
      </c>
      <c r="I20" s="1"/>
      <c r="J20" s="1"/>
      <c r="K20" s="1"/>
      <c r="L20" s="8"/>
    </row>
    <row r="21" spans="1:12" ht="12.75">
      <c r="A21" s="38"/>
      <c r="B21" s="43" t="s">
        <v>17</v>
      </c>
      <c r="C21" s="60">
        <f>SUM(C18:C20)</f>
        <v>1.8</v>
      </c>
      <c r="D21" s="40"/>
      <c r="E21" s="40">
        <f>SUM(E17:E20)</f>
        <v>19.400000000000002</v>
      </c>
      <c r="F21" s="41">
        <v>0.03125</v>
      </c>
      <c r="G21" s="42"/>
      <c r="H21" s="61"/>
      <c r="I21" s="1"/>
      <c r="J21" s="1"/>
      <c r="K21" s="1"/>
      <c r="L21" s="8"/>
    </row>
    <row r="22" spans="1:12" ht="12.75">
      <c r="A22" s="1" t="s">
        <v>39</v>
      </c>
      <c r="B22" t="s">
        <v>10</v>
      </c>
      <c r="C22" s="1"/>
      <c r="D22" s="15"/>
      <c r="E22" s="15"/>
      <c r="F22" s="9"/>
      <c r="G22" s="9">
        <f>G20+F21</f>
        <v>0.8479166666666665</v>
      </c>
      <c r="H22" s="61" t="s">
        <v>71</v>
      </c>
      <c r="I22" s="1"/>
      <c r="J22" s="1"/>
      <c r="K22" s="1"/>
      <c r="L22" s="8"/>
    </row>
    <row r="23" spans="1:12" ht="12.75">
      <c r="A23" s="23" t="s">
        <v>42</v>
      </c>
      <c r="B23" s="24" t="s">
        <v>36</v>
      </c>
      <c r="C23" s="2"/>
      <c r="D23" s="17">
        <v>5.2</v>
      </c>
      <c r="E23" s="17">
        <v>5.2</v>
      </c>
      <c r="F23" s="55">
        <v>0.013888888888888888</v>
      </c>
      <c r="G23" s="55">
        <f>G22+F23</f>
        <v>0.8618055555555554</v>
      </c>
      <c r="H23" s="61" t="s">
        <v>69</v>
      </c>
      <c r="I23" s="1"/>
      <c r="J23" s="1"/>
      <c r="K23" s="1"/>
      <c r="L23" s="8"/>
    </row>
    <row r="24" spans="1:9" ht="12.75">
      <c r="A24" s="38"/>
      <c r="B24" s="44" t="s">
        <v>7</v>
      </c>
      <c r="C24" s="56">
        <f>(C15+C21)</f>
        <v>9.8</v>
      </c>
      <c r="D24" s="45">
        <f>SUM(D6:D23)</f>
        <v>51.5</v>
      </c>
      <c r="E24" s="45">
        <f>(C24+D24)</f>
        <v>61.3</v>
      </c>
      <c r="F24" s="46"/>
      <c r="G24" s="42"/>
      <c r="I24" s="6">
        <v>32</v>
      </c>
    </row>
    <row r="25" spans="1:12" ht="12.75">
      <c r="A25" s="49"/>
      <c r="B25" s="50"/>
      <c r="C25" s="51"/>
      <c r="D25" s="52"/>
      <c r="E25" s="52"/>
      <c r="F25" s="53"/>
      <c r="G25" s="54"/>
      <c r="H25" s="12"/>
      <c r="I25" s="1"/>
      <c r="J25" s="1"/>
      <c r="K25" s="1"/>
      <c r="L25" s="8"/>
    </row>
    <row r="26" spans="1:8" ht="12.75">
      <c r="A26" s="49"/>
      <c r="B26" s="72" t="s">
        <v>99</v>
      </c>
      <c r="C26" s="65"/>
      <c r="D26" s="70"/>
      <c r="E26" s="8"/>
      <c r="F26" s="8"/>
      <c r="G26" s="5" t="s">
        <v>122</v>
      </c>
      <c r="H26" s="5"/>
    </row>
    <row r="27" spans="1:12" ht="12.75">
      <c r="A27" s="49"/>
      <c r="B27" s="72" t="s">
        <v>119</v>
      </c>
      <c r="C27" s="73"/>
      <c r="D27" s="52"/>
      <c r="E27" s="52"/>
      <c r="F27" s="53" t="s">
        <v>87</v>
      </c>
      <c r="H27" t="s">
        <v>128</v>
      </c>
      <c r="I27" s="1"/>
      <c r="J27" s="1"/>
      <c r="K27" s="1"/>
      <c r="L27" s="8"/>
    </row>
    <row r="28" spans="1:12" ht="12.75">
      <c r="A28" s="49"/>
      <c r="B28" s="72" t="s">
        <v>120</v>
      </c>
      <c r="C28" s="7"/>
      <c r="D28" s="74"/>
      <c r="E28" s="74"/>
      <c r="F28" s="53"/>
      <c r="H28" t="s">
        <v>129</v>
      </c>
      <c r="I28" s="1"/>
      <c r="J28" s="1"/>
      <c r="K28" s="1"/>
      <c r="L28" s="8"/>
    </row>
    <row r="29" spans="1:12" ht="12.75" customHeight="1">
      <c r="A29" s="49"/>
      <c r="B29" s="7"/>
      <c r="C29" s="7"/>
      <c r="D29" s="74"/>
      <c r="E29" s="74"/>
      <c r="F29" s="53"/>
      <c r="G29" s="54"/>
      <c r="H29" s="84" t="s">
        <v>33</v>
      </c>
      <c r="I29" s="1"/>
      <c r="J29" s="1"/>
      <c r="K29" s="1"/>
      <c r="L29" s="8"/>
    </row>
    <row r="30" spans="1:12" ht="12.75" customHeight="1">
      <c r="A30" s="49"/>
      <c r="B30" s="7" t="s">
        <v>121</v>
      </c>
      <c r="C30" s="7"/>
      <c r="D30" s="74"/>
      <c r="E30" s="74"/>
      <c r="F30" s="53"/>
      <c r="G30" s="78" t="s">
        <v>123</v>
      </c>
      <c r="H30" s="13"/>
      <c r="I30" s="63"/>
      <c r="J30" s="63"/>
      <c r="K30" s="63"/>
      <c r="L30" s="64"/>
    </row>
    <row r="31" spans="1:12" ht="12.75" customHeight="1">
      <c r="A31" s="49"/>
      <c r="B31" s="7"/>
      <c r="C31" s="7"/>
      <c r="D31" s="74"/>
      <c r="E31" s="74"/>
      <c r="F31" s="53"/>
      <c r="G31" s="54"/>
      <c r="H31" s="86" t="s">
        <v>130</v>
      </c>
      <c r="I31" s="85"/>
      <c r="J31" s="63"/>
      <c r="K31" s="63"/>
      <c r="L31" s="64"/>
    </row>
    <row r="32" spans="1:12" ht="12.75" customHeight="1">
      <c r="A32" s="49"/>
      <c r="B32" s="72" t="s">
        <v>111</v>
      </c>
      <c r="C32" s="73"/>
      <c r="D32" s="52"/>
      <c r="E32" s="52"/>
      <c r="F32" s="75"/>
      <c r="G32" s="62"/>
      <c r="H32" t="s">
        <v>131</v>
      </c>
      <c r="I32" s="21"/>
      <c r="J32" s="63"/>
      <c r="K32" s="63"/>
      <c r="L32" s="64"/>
    </row>
    <row r="33" spans="1:12" ht="12.75">
      <c r="A33" s="49"/>
      <c r="B33" s="7" t="s">
        <v>113</v>
      </c>
      <c r="C33" s="7"/>
      <c r="D33" s="52"/>
      <c r="E33" s="52"/>
      <c r="F33" s="75"/>
      <c r="G33" s="12"/>
      <c r="H33" t="s">
        <v>132</v>
      </c>
      <c r="I33" s="1"/>
      <c r="J33" s="1"/>
      <c r="K33" s="1"/>
      <c r="L33" s="8"/>
    </row>
    <row r="34" spans="1:12" ht="12.75">
      <c r="A34" s="49"/>
      <c r="B34" s="7" t="s">
        <v>114</v>
      </c>
      <c r="C34" s="7"/>
      <c r="D34" s="52"/>
      <c r="E34" s="52"/>
      <c r="F34" s="75"/>
      <c r="G34" s="78" t="s">
        <v>124</v>
      </c>
      <c r="H34" s="79"/>
      <c r="I34" s="1"/>
      <c r="J34" s="1"/>
      <c r="K34" s="1"/>
      <c r="L34" s="8"/>
    </row>
    <row r="35" spans="1:8" ht="12.75">
      <c r="A35" s="49"/>
      <c r="B35" s="7" t="s">
        <v>114</v>
      </c>
      <c r="C35" s="7"/>
      <c r="D35" s="52"/>
      <c r="E35" s="52"/>
      <c r="F35" s="75"/>
      <c r="G35"/>
      <c r="H35" t="s">
        <v>133</v>
      </c>
    </row>
    <row r="36" spans="1:8" ht="12.75">
      <c r="A36" s="49"/>
      <c r="B36" s="7" t="s">
        <v>112</v>
      </c>
      <c r="C36" s="52"/>
      <c r="D36" s="52"/>
      <c r="E36" s="53"/>
      <c r="F36" s="75"/>
      <c r="H36" t="s">
        <v>52</v>
      </c>
    </row>
    <row r="37" spans="1:6" ht="12.75">
      <c r="A37" s="49"/>
      <c r="B37" s="7" t="s">
        <v>100</v>
      </c>
      <c r="C37" s="52"/>
      <c r="D37" s="52"/>
      <c r="E37" s="53"/>
      <c r="F37" s="75"/>
    </row>
    <row r="38" spans="1:7" ht="12.75">
      <c r="A38" s="49"/>
      <c r="B38" s="7" t="s">
        <v>101</v>
      </c>
      <c r="C38" s="52"/>
      <c r="D38" s="52"/>
      <c r="E38" s="53"/>
      <c r="F38" s="75"/>
      <c r="G38"/>
    </row>
    <row r="39" spans="1:7" ht="12.75">
      <c r="A39" s="49"/>
      <c r="B39" s="7" t="s">
        <v>118</v>
      </c>
      <c r="C39" s="52"/>
      <c r="D39" s="52"/>
      <c r="E39" s="53"/>
      <c r="F39" s="75"/>
      <c r="G39"/>
    </row>
    <row r="40" spans="1:7" ht="12.75">
      <c r="A40" s="49"/>
      <c r="B40" s="7" t="s">
        <v>102</v>
      </c>
      <c r="C40" s="52"/>
      <c r="D40" s="52"/>
      <c r="E40" s="53"/>
      <c r="F40" s="75"/>
      <c r="G40"/>
    </row>
    <row r="41" spans="1:7" ht="12.75">
      <c r="A41" s="49"/>
      <c r="B41" s="7" t="s">
        <v>103</v>
      </c>
      <c r="C41" s="52"/>
      <c r="D41" s="52"/>
      <c r="E41" s="53"/>
      <c r="F41" s="75"/>
      <c r="G41"/>
    </row>
    <row r="42" spans="1:7" ht="12.75">
      <c r="A42" s="49"/>
      <c r="B42" s="7" t="s">
        <v>104</v>
      </c>
      <c r="C42" s="52"/>
      <c r="D42" s="52"/>
      <c r="E42" s="53"/>
      <c r="F42" s="75"/>
      <c r="G42"/>
    </row>
    <row r="43" spans="1:7" ht="12.75">
      <c r="A43" s="49"/>
      <c r="B43" s="7" t="s">
        <v>105</v>
      </c>
      <c r="C43" s="52"/>
      <c r="D43" s="52"/>
      <c r="E43" s="53"/>
      <c r="F43" s="75"/>
      <c r="G43"/>
    </row>
    <row r="44" spans="1:7" ht="12.75">
      <c r="A44" s="49"/>
      <c r="B44" s="7" t="s">
        <v>106</v>
      </c>
      <c r="C44" s="52"/>
      <c r="D44" s="52"/>
      <c r="E44" s="53"/>
      <c r="F44" s="75"/>
      <c r="G44"/>
    </row>
    <row r="45" spans="1:7" ht="12.75">
      <c r="A45" s="49"/>
      <c r="B45" s="7" t="s">
        <v>107</v>
      </c>
      <c r="C45" s="52"/>
      <c r="D45" s="52"/>
      <c r="E45" s="53"/>
      <c r="F45" s="53"/>
      <c r="G45" s="54"/>
    </row>
    <row r="46" spans="1:7" ht="12.75">
      <c r="A46" s="49"/>
      <c r="B46" s="7" t="s">
        <v>108</v>
      </c>
      <c r="C46" s="52"/>
      <c r="D46" s="52"/>
      <c r="E46" s="53"/>
      <c r="F46" s="53"/>
      <c r="G46" s="54"/>
    </row>
    <row r="47" spans="1:7" ht="12.75">
      <c r="A47" s="49"/>
      <c r="B47" s="7" t="s">
        <v>109</v>
      </c>
      <c r="C47" s="52"/>
      <c r="D47" s="52"/>
      <c r="E47" s="53"/>
      <c r="F47" s="53"/>
      <c r="G47" s="54"/>
    </row>
    <row r="48" spans="1:7" ht="12.75">
      <c r="A48" s="49"/>
      <c r="B48" s="7" t="s">
        <v>110</v>
      </c>
      <c r="C48" s="52"/>
      <c r="D48" s="52"/>
      <c r="E48" s="53"/>
      <c r="F48" s="53"/>
      <c r="G48" s="54"/>
    </row>
    <row r="49" spans="1:7" ht="12.75">
      <c r="A49" s="49"/>
      <c r="B49" s="76"/>
      <c r="C49" s="73"/>
      <c r="D49" s="52"/>
      <c r="E49" s="52"/>
      <c r="F49" s="53"/>
      <c r="G49" s="54"/>
    </row>
    <row r="50" spans="2:6" ht="12.75">
      <c r="B50" s="72" t="s">
        <v>115</v>
      </c>
      <c r="C50" s="73"/>
      <c r="D50" s="52"/>
      <c r="E50" s="52"/>
      <c r="F50" s="77"/>
    </row>
    <row r="51" spans="2:6" ht="12.75">
      <c r="B51" s="72" t="s">
        <v>116</v>
      </c>
      <c r="C51" s="73"/>
      <c r="D51" s="52"/>
      <c r="E51" s="52"/>
      <c r="F51" s="77"/>
    </row>
    <row r="52" spans="2:6" ht="12.75">
      <c r="B52" s="72" t="s">
        <v>117</v>
      </c>
      <c r="C52" s="73"/>
      <c r="D52" s="52"/>
      <c r="E52" s="52"/>
      <c r="F52" s="77"/>
    </row>
    <row r="58" spans="1:7" ht="18">
      <c r="A58" s="49"/>
      <c r="B58" s="81" t="s">
        <v>126</v>
      </c>
      <c r="D58"/>
      <c r="E58"/>
      <c r="F58"/>
      <c r="G58" s="54"/>
    </row>
    <row r="59" spans="1:7" ht="18">
      <c r="A59" s="49"/>
      <c r="B59" s="67"/>
      <c r="C59" s="3"/>
      <c r="D59" s="52"/>
      <c r="E59" s="52"/>
      <c r="F59" s="66"/>
      <c r="G59" s="54"/>
    </row>
    <row r="60" spans="1:7" ht="12.75">
      <c r="A60" s="28" t="s">
        <v>20</v>
      </c>
      <c r="B60" s="29" t="s">
        <v>0</v>
      </c>
      <c r="C60" s="29" t="s">
        <v>21</v>
      </c>
      <c r="D60" s="30" t="s">
        <v>23</v>
      </c>
      <c r="E60" s="30" t="s">
        <v>1</v>
      </c>
      <c r="F60" s="31" t="s">
        <v>23</v>
      </c>
      <c r="G60" s="32" t="s">
        <v>25</v>
      </c>
    </row>
    <row r="61" spans="1:7" ht="12.75">
      <c r="A61" s="33" t="s">
        <v>21</v>
      </c>
      <c r="B61" s="34"/>
      <c r="C61" s="34" t="s">
        <v>22</v>
      </c>
      <c r="D61" s="35" t="s">
        <v>22</v>
      </c>
      <c r="E61" s="35" t="s">
        <v>22</v>
      </c>
      <c r="F61" s="36" t="s">
        <v>24</v>
      </c>
      <c r="G61" s="37" t="s">
        <v>26</v>
      </c>
    </row>
    <row r="62" spans="1:12" ht="12.75">
      <c r="A62" s="23" t="s">
        <v>43</v>
      </c>
      <c r="B62" s="5" t="s">
        <v>37</v>
      </c>
      <c r="C62" s="57"/>
      <c r="D62" s="16"/>
      <c r="E62" s="16"/>
      <c r="F62" s="25"/>
      <c r="G62" s="25">
        <v>0.3756944444444445</v>
      </c>
      <c r="H62" s="12" t="s">
        <v>69</v>
      </c>
      <c r="I62" s="1"/>
      <c r="J62" s="1"/>
      <c r="K62" s="1"/>
      <c r="L62" s="8"/>
    </row>
    <row r="63" spans="1:12" ht="12.75">
      <c r="A63" s="1" t="s">
        <v>47</v>
      </c>
      <c r="B63" s="7" t="s">
        <v>14</v>
      </c>
      <c r="C63" s="57"/>
      <c r="D63" s="17">
        <v>5.2</v>
      </c>
      <c r="E63" s="17">
        <v>5.2</v>
      </c>
      <c r="F63" s="9">
        <v>0.010416666666666666</v>
      </c>
      <c r="G63" s="9">
        <f>G62+F63</f>
        <v>0.3861111111111112</v>
      </c>
      <c r="H63" s="12" t="s">
        <v>70</v>
      </c>
      <c r="I63" s="1"/>
      <c r="J63" s="1"/>
      <c r="K63" s="1"/>
      <c r="L63" s="8"/>
    </row>
    <row r="64" spans="1:12" ht="12.75">
      <c r="A64" s="38"/>
      <c r="B64" s="44" t="s">
        <v>13</v>
      </c>
      <c r="C64" s="56"/>
      <c r="D64" s="47"/>
      <c r="E64" s="47"/>
      <c r="F64" s="41">
        <v>0.013888888888888888</v>
      </c>
      <c r="G64" s="42"/>
      <c r="H64" s="12"/>
      <c r="I64" s="1"/>
      <c r="J64" s="1"/>
      <c r="K64" s="1"/>
      <c r="L64" s="8"/>
    </row>
    <row r="65" spans="1:12" ht="12.75">
      <c r="A65" s="1" t="s">
        <v>44</v>
      </c>
      <c r="B65" s="7" t="s">
        <v>15</v>
      </c>
      <c r="C65" s="57"/>
      <c r="D65" s="16"/>
      <c r="E65" s="16"/>
      <c r="F65" s="9"/>
      <c r="G65" s="9">
        <f>G63+F64</f>
        <v>0.4000000000000001</v>
      </c>
      <c r="H65" s="12" t="s">
        <v>71</v>
      </c>
      <c r="I65" s="1"/>
      <c r="J65" s="1"/>
      <c r="K65" s="1"/>
      <c r="L65" s="8"/>
    </row>
    <row r="66" spans="1:12" ht="12.75">
      <c r="A66" s="1"/>
      <c r="B66" s="7" t="s">
        <v>18</v>
      </c>
      <c r="C66" s="57"/>
      <c r="D66" s="16"/>
      <c r="E66" s="16"/>
      <c r="F66" s="9"/>
      <c r="H66" s="9" t="s">
        <v>72</v>
      </c>
      <c r="I66" s="1"/>
      <c r="J66" s="1"/>
      <c r="K66" s="1"/>
      <c r="L66" s="8"/>
    </row>
    <row r="67" spans="1:12" ht="12.75">
      <c r="A67" s="1">
        <v>3</v>
      </c>
      <c r="B67" s="7" t="s">
        <v>33</v>
      </c>
      <c r="C67" s="57"/>
      <c r="D67" s="17">
        <v>16.9</v>
      </c>
      <c r="E67" s="17">
        <v>16.9</v>
      </c>
      <c r="F67" s="9">
        <v>0.020833333333333332</v>
      </c>
      <c r="G67" s="9">
        <f>(G65+F67)</f>
        <v>0.4208333333333334</v>
      </c>
      <c r="I67" s="57"/>
      <c r="J67" s="17"/>
      <c r="K67" s="17"/>
      <c r="L67" s="8"/>
    </row>
    <row r="68" spans="1:12" ht="12.75">
      <c r="A68" s="4">
        <v>3</v>
      </c>
      <c r="B68" s="5" t="s">
        <v>55</v>
      </c>
      <c r="C68" s="57">
        <v>8.2</v>
      </c>
      <c r="D68" s="17"/>
      <c r="E68" s="17"/>
      <c r="F68" s="10">
        <v>0.0020833333333333333</v>
      </c>
      <c r="G68" s="10">
        <f>(G67+F68)</f>
        <v>0.4229166666666667</v>
      </c>
      <c r="H68" s="10" t="s">
        <v>73</v>
      </c>
      <c r="I68" s="57"/>
      <c r="J68" s="17" t="s">
        <v>79</v>
      </c>
      <c r="K68" s="17" t="s">
        <v>79</v>
      </c>
      <c r="L68" s="8"/>
    </row>
    <row r="69" spans="1:12" ht="12.75">
      <c r="A69" s="1">
        <v>4</v>
      </c>
      <c r="B69" s="7" t="s">
        <v>56</v>
      </c>
      <c r="C69" s="57"/>
      <c r="D69" s="17">
        <v>4</v>
      </c>
      <c r="E69" s="17">
        <f>C68+D69</f>
        <v>12.2</v>
      </c>
      <c r="F69" s="9">
        <v>0.010416666666666666</v>
      </c>
      <c r="G69" s="9">
        <f>(G68+F69)</f>
        <v>0.4333333333333334</v>
      </c>
      <c r="I69" s="57"/>
      <c r="J69" s="17"/>
      <c r="K69" s="17"/>
      <c r="L69" s="8"/>
    </row>
    <row r="70" spans="1:12" ht="12.75">
      <c r="A70" s="4">
        <v>4</v>
      </c>
      <c r="B70" s="5" t="s">
        <v>57</v>
      </c>
      <c r="C70" s="57">
        <v>12.1</v>
      </c>
      <c r="D70" s="16"/>
      <c r="E70" s="16"/>
      <c r="F70" s="10">
        <v>0.0020833333333333333</v>
      </c>
      <c r="G70" s="10">
        <f>(G69+F70)</f>
        <v>0.43541666666666673</v>
      </c>
      <c r="H70" s="10" t="s">
        <v>76</v>
      </c>
      <c r="I70" s="1" t="s">
        <v>87</v>
      </c>
      <c r="J70" s="1" t="s">
        <v>71</v>
      </c>
      <c r="K70" s="1" t="s">
        <v>71</v>
      </c>
      <c r="L70" s="8"/>
    </row>
    <row r="71" spans="1:12" ht="12.75">
      <c r="A71" s="1"/>
      <c r="B71" s="7" t="s">
        <v>29</v>
      </c>
      <c r="C71" s="57"/>
      <c r="D71" s="16"/>
      <c r="E71" s="17" t="s">
        <v>87</v>
      </c>
      <c r="F71" s="10"/>
      <c r="H71" s="9"/>
      <c r="I71" s="1"/>
      <c r="J71" s="1"/>
      <c r="K71" s="1"/>
      <c r="L71" s="8"/>
    </row>
    <row r="72" spans="1:8" ht="12.75">
      <c r="A72" s="1" t="s">
        <v>88</v>
      </c>
      <c r="B72" t="s">
        <v>16</v>
      </c>
      <c r="C72" s="15"/>
      <c r="D72" s="15">
        <v>30.85</v>
      </c>
      <c r="E72" s="15">
        <f>D72+C70</f>
        <v>42.95</v>
      </c>
      <c r="F72" s="83">
        <v>0.03819444444444444</v>
      </c>
      <c r="G72" s="9">
        <f>G70+F72</f>
        <v>0.47361111111111115</v>
      </c>
      <c r="H72" s="1" t="s">
        <v>70</v>
      </c>
    </row>
    <row r="73" spans="1:8" ht="12.75">
      <c r="A73" s="38"/>
      <c r="B73" s="43" t="s">
        <v>30</v>
      </c>
      <c r="C73" s="40">
        <f>SUM(C68:C70)</f>
        <v>20.299999999999997</v>
      </c>
      <c r="D73" s="40"/>
      <c r="E73" s="40">
        <f>SUM(E65:E72)</f>
        <v>72.05</v>
      </c>
      <c r="F73" s="41">
        <v>0.013888888888888888</v>
      </c>
      <c r="G73" s="42"/>
      <c r="H73" s="1"/>
    </row>
    <row r="74" spans="1:8" ht="12.75">
      <c r="A74" s="1" t="s">
        <v>89</v>
      </c>
      <c r="B74" t="s">
        <v>31</v>
      </c>
      <c r="C74" s="15"/>
      <c r="D74" s="15"/>
      <c r="E74" s="15"/>
      <c r="F74" s="9"/>
      <c r="G74" s="9">
        <f>G72+F73</f>
        <v>0.48750000000000004</v>
      </c>
      <c r="H74" s="1" t="s">
        <v>71</v>
      </c>
    </row>
    <row r="75" spans="1:8" ht="12.75">
      <c r="A75" s="1"/>
      <c r="B75" s="7" t="s">
        <v>18</v>
      </c>
      <c r="C75" s="15"/>
      <c r="D75" s="15"/>
      <c r="E75" s="15"/>
      <c r="F75" s="9"/>
      <c r="H75" s="1" t="s">
        <v>72</v>
      </c>
    </row>
    <row r="76" spans="1:7" ht="12.75">
      <c r="A76" s="1">
        <v>5</v>
      </c>
      <c r="B76" t="s">
        <v>45</v>
      </c>
      <c r="C76" s="14"/>
      <c r="D76" s="15">
        <v>16.55</v>
      </c>
      <c r="E76" s="15">
        <v>16.55</v>
      </c>
      <c r="F76" s="9">
        <v>0.020833333333333332</v>
      </c>
      <c r="G76" s="9">
        <f>G74+F76</f>
        <v>0.5083333333333334</v>
      </c>
    </row>
    <row r="77" spans="1:12" ht="12.75">
      <c r="A77" s="4">
        <v>5</v>
      </c>
      <c r="B77" s="5" t="s">
        <v>50</v>
      </c>
      <c r="C77" s="16">
        <v>27.7</v>
      </c>
      <c r="D77" s="16"/>
      <c r="E77" s="16"/>
      <c r="F77" s="10">
        <v>0.0020833333333333333</v>
      </c>
      <c r="G77" s="10">
        <f>G76+F77</f>
        <v>0.5104166666666667</v>
      </c>
      <c r="H77" s="10" t="s">
        <v>77</v>
      </c>
      <c r="I77" s="1">
        <v>8</v>
      </c>
      <c r="J77" s="1" t="s">
        <v>80</v>
      </c>
      <c r="K77" s="1" t="s">
        <v>80</v>
      </c>
      <c r="L77" s="8">
        <v>8</v>
      </c>
    </row>
    <row r="78" spans="1:12" ht="12.75">
      <c r="A78" s="8" t="s">
        <v>58</v>
      </c>
      <c r="B78" s="3" t="s">
        <v>51</v>
      </c>
      <c r="C78" s="14"/>
      <c r="D78" s="15">
        <v>0.3</v>
      </c>
      <c r="E78" s="15">
        <f>D78+C77</f>
        <v>28</v>
      </c>
      <c r="F78" s="9">
        <v>0.020833333333333332</v>
      </c>
      <c r="G78" s="9">
        <f>G77+F78</f>
        <v>0.5312500000000001</v>
      </c>
      <c r="H78" s="12" t="s">
        <v>74</v>
      </c>
      <c r="I78" s="1" t="s">
        <v>97</v>
      </c>
      <c r="J78" s="1"/>
      <c r="K78" s="1"/>
      <c r="L78" s="8">
        <v>2</v>
      </c>
    </row>
    <row r="79" spans="1:7" ht="12.75">
      <c r="A79" s="38"/>
      <c r="B79" s="82" t="s">
        <v>127</v>
      </c>
      <c r="C79" s="40">
        <f>SUM(C74:C78)</f>
        <v>27.7</v>
      </c>
      <c r="D79" s="40"/>
      <c r="E79" s="40">
        <f>SUM(E74:E78)</f>
        <v>44.55</v>
      </c>
      <c r="F79" s="80">
        <v>0.0625</v>
      </c>
      <c r="G79" s="42"/>
    </row>
    <row r="80" spans="1:12" ht="12.75">
      <c r="A80" s="1" t="s">
        <v>59</v>
      </c>
      <c r="B80" t="s">
        <v>5</v>
      </c>
      <c r="C80" s="15"/>
      <c r="D80" s="15"/>
      <c r="E80" s="15"/>
      <c r="F80" s="9"/>
      <c r="G80" s="9">
        <f>G78+F79</f>
        <v>0.5937500000000001</v>
      </c>
      <c r="H80" s="12" t="s">
        <v>75</v>
      </c>
      <c r="I80" s="1"/>
      <c r="J80" s="1"/>
      <c r="K80" s="1"/>
      <c r="L80" s="8"/>
    </row>
    <row r="81" spans="1:12" ht="12.75">
      <c r="A81" s="1"/>
      <c r="B81" s="87" t="s">
        <v>91</v>
      </c>
      <c r="C81" s="15"/>
      <c r="D81" s="15"/>
      <c r="E81" s="15"/>
      <c r="F81" s="9"/>
      <c r="H81" s="12"/>
      <c r="I81" s="1"/>
      <c r="J81" s="1"/>
      <c r="K81" s="1"/>
      <c r="L81" s="8"/>
    </row>
    <row r="82" spans="1:12" ht="12.75">
      <c r="A82" s="38"/>
      <c r="B82" s="43" t="s">
        <v>92</v>
      </c>
      <c r="C82" s="40"/>
      <c r="D82" s="40"/>
      <c r="E82" s="40">
        <f>SUM(E79:E80)</f>
        <v>44.55</v>
      </c>
      <c r="F82" s="80">
        <v>0.013888888888888888</v>
      </c>
      <c r="G82" s="42"/>
      <c r="H82" s="12"/>
      <c r="I82" s="1"/>
      <c r="J82" s="1"/>
      <c r="K82" s="1"/>
      <c r="L82" s="8"/>
    </row>
    <row r="83" spans="1:9" ht="12.75">
      <c r="A83" s="88" t="s">
        <v>90</v>
      </c>
      <c r="B83" t="s">
        <v>93</v>
      </c>
      <c r="C83" s="68"/>
      <c r="D83" s="68"/>
      <c r="E83" s="68"/>
      <c r="F83" s="69"/>
      <c r="G83" s="54">
        <f>G80+F82</f>
        <v>0.607638888888889</v>
      </c>
      <c r="H83" s="71" t="s">
        <v>78</v>
      </c>
      <c r="I83" s="1" t="s">
        <v>97</v>
      </c>
    </row>
    <row r="84" spans="1:7" ht="12.75">
      <c r="A84" s="1">
        <v>6</v>
      </c>
      <c r="B84" s="7" t="s">
        <v>52</v>
      </c>
      <c r="C84" s="15"/>
      <c r="D84" s="15">
        <v>1.4</v>
      </c>
      <c r="E84" s="15">
        <v>1.4</v>
      </c>
      <c r="F84" s="9">
        <v>0.0020833333333333333</v>
      </c>
      <c r="G84" s="9">
        <f>G83+F84</f>
        <v>0.6097222222222223</v>
      </c>
    </row>
    <row r="85" spans="1:12" ht="12.75">
      <c r="A85" s="5">
        <v>6</v>
      </c>
      <c r="B85" s="18" t="s">
        <v>53</v>
      </c>
      <c r="C85" s="16">
        <v>26.8</v>
      </c>
      <c r="D85" s="19"/>
      <c r="E85" s="19"/>
      <c r="F85" s="10">
        <v>0.0020833333333333333</v>
      </c>
      <c r="G85" s="10">
        <f>G84+F85</f>
        <v>0.6118055555555556</v>
      </c>
      <c r="H85" s="13" t="s">
        <v>77</v>
      </c>
      <c r="I85" s="1"/>
      <c r="J85" s="1" t="s">
        <v>80</v>
      </c>
      <c r="K85" s="1" t="s">
        <v>80</v>
      </c>
      <c r="L85" s="8"/>
    </row>
    <row r="86" spans="1:12" ht="12.75">
      <c r="A86" s="1"/>
      <c r="B86" t="s">
        <v>29</v>
      </c>
      <c r="C86" s="15"/>
      <c r="D86" s="15"/>
      <c r="E86" s="15"/>
      <c r="F86" s="9"/>
      <c r="H86" s="12"/>
      <c r="I86" s="1"/>
      <c r="J86" s="1"/>
      <c r="K86" s="1"/>
      <c r="L86" s="8"/>
    </row>
    <row r="87" spans="1:12" ht="12.75">
      <c r="A87" s="1" t="s">
        <v>60</v>
      </c>
      <c r="B87" t="s">
        <v>27</v>
      </c>
      <c r="C87" s="15"/>
      <c r="D87" s="15">
        <v>16.85</v>
      </c>
      <c r="E87" s="15">
        <f>D87+C85</f>
        <v>43.650000000000006</v>
      </c>
      <c r="F87" s="9">
        <v>0.034722222222222224</v>
      </c>
      <c r="G87" s="9">
        <f>G85+F87</f>
        <v>0.6465277777777778</v>
      </c>
      <c r="H87" s="12" t="s">
        <v>70</v>
      </c>
      <c r="I87" s="1"/>
      <c r="J87" s="1"/>
      <c r="K87" s="1"/>
      <c r="L87" s="8"/>
    </row>
    <row r="88" spans="1:12" ht="12.75">
      <c r="A88" s="38"/>
      <c r="B88" s="43" t="s">
        <v>94</v>
      </c>
      <c r="C88" s="40">
        <f>SUM(C85:C87)</f>
        <v>26.8</v>
      </c>
      <c r="D88" s="40"/>
      <c r="E88" s="40">
        <f>SUM(E84:E87)</f>
        <v>45.050000000000004</v>
      </c>
      <c r="F88" s="41">
        <v>0.013888888888888888</v>
      </c>
      <c r="G88" s="42"/>
      <c r="H88" s="12"/>
      <c r="I88" s="1"/>
      <c r="J88" s="1"/>
      <c r="K88" s="1"/>
      <c r="L88" s="8"/>
    </row>
    <row r="89" spans="1:12" ht="12.75">
      <c r="A89" s="1" t="s">
        <v>61</v>
      </c>
      <c r="B89" t="s">
        <v>32</v>
      </c>
      <c r="C89" s="15"/>
      <c r="D89" s="15"/>
      <c r="E89" s="15"/>
      <c r="F89" s="9"/>
      <c r="G89" s="9">
        <f>G87+F88</f>
        <v>0.6604166666666667</v>
      </c>
      <c r="H89" s="12" t="s">
        <v>71</v>
      </c>
      <c r="I89" s="1"/>
      <c r="J89" s="1"/>
      <c r="K89" s="1"/>
      <c r="L89" s="8"/>
    </row>
    <row r="90" spans="1:12" ht="12.75">
      <c r="A90" s="1"/>
      <c r="B90" t="s">
        <v>18</v>
      </c>
      <c r="C90" s="15"/>
      <c r="D90" s="15"/>
      <c r="E90" s="15"/>
      <c r="F90" s="9"/>
      <c r="H90" s="12" t="s">
        <v>72</v>
      </c>
      <c r="I90" s="1"/>
      <c r="J90" s="1"/>
      <c r="K90" s="1"/>
      <c r="L90" s="8"/>
    </row>
    <row r="91" spans="1:7" ht="12.75">
      <c r="A91" s="1">
        <v>7</v>
      </c>
      <c r="B91" t="s">
        <v>46</v>
      </c>
      <c r="C91" s="14"/>
      <c r="D91" s="15">
        <v>5.2</v>
      </c>
      <c r="E91" s="15">
        <v>5.2</v>
      </c>
      <c r="F91" s="9">
        <v>0.013888888888888888</v>
      </c>
      <c r="G91" s="9">
        <f>G89+F91</f>
        <v>0.6743055555555555</v>
      </c>
    </row>
    <row r="92" spans="1:12" ht="12.75">
      <c r="A92" s="4">
        <v>7</v>
      </c>
      <c r="B92" s="5" t="s">
        <v>54</v>
      </c>
      <c r="C92" s="16">
        <v>10.3</v>
      </c>
      <c r="D92" s="16"/>
      <c r="E92" s="16"/>
      <c r="F92" s="10">
        <v>0.0020833333333333333</v>
      </c>
      <c r="G92" s="10">
        <f>G91+F92</f>
        <v>0.6763888888888888</v>
      </c>
      <c r="H92" s="13" t="s">
        <v>73</v>
      </c>
      <c r="I92" s="1"/>
      <c r="J92" s="1"/>
      <c r="K92" s="1"/>
      <c r="L92" s="8"/>
    </row>
    <row r="93" spans="1:12" ht="12.75">
      <c r="A93" s="4"/>
      <c r="B93" s="3" t="s">
        <v>33</v>
      </c>
      <c r="C93" s="16"/>
      <c r="D93" s="16"/>
      <c r="E93" s="16"/>
      <c r="F93" s="10"/>
      <c r="G93" s="10"/>
      <c r="H93" s="12"/>
      <c r="I93" s="1"/>
      <c r="J93" s="1" t="s">
        <v>79</v>
      </c>
      <c r="K93" s="1" t="s">
        <v>79</v>
      </c>
      <c r="L93" s="8"/>
    </row>
    <row r="94" spans="1:12" ht="12.75">
      <c r="A94" s="8">
        <v>8</v>
      </c>
      <c r="B94" s="3" t="s">
        <v>68</v>
      </c>
      <c r="C94" s="14"/>
      <c r="D94" s="15">
        <v>14.3</v>
      </c>
      <c r="E94" s="15">
        <f>D94+C92</f>
        <v>24.6</v>
      </c>
      <c r="F94" s="9">
        <v>0.020833333333333332</v>
      </c>
      <c r="G94" s="9">
        <f>G92+F94</f>
        <v>0.6972222222222222</v>
      </c>
      <c r="H94" s="12"/>
      <c r="I94" s="1"/>
      <c r="J94" s="1"/>
      <c r="K94" s="1"/>
      <c r="L94" s="8"/>
    </row>
    <row r="95" spans="1:12" ht="12.75">
      <c r="A95" s="4">
        <v>8</v>
      </c>
      <c r="B95" s="18" t="s">
        <v>67</v>
      </c>
      <c r="C95" s="16">
        <v>12.1</v>
      </c>
      <c r="D95" s="16"/>
      <c r="E95" s="16"/>
      <c r="F95" s="10">
        <v>0.0020833333333333333</v>
      </c>
      <c r="G95" s="10">
        <f>G94+F95</f>
        <v>0.6993055555555555</v>
      </c>
      <c r="H95" s="13" t="s">
        <v>76</v>
      </c>
      <c r="I95" s="1"/>
      <c r="J95" s="1"/>
      <c r="K95" s="1"/>
      <c r="L95" s="8"/>
    </row>
    <row r="96" spans="1:12" ht="12.75">
      <c r="A96" s="4"/>
      <c r="B96" s="27" t="s">
        <v>29</v>
      </c>
      <c r="C96" s="16"/>
      <c r="D96" s="16"/>
      <c r="E96" s="16"/>
      <c r="F96" s="10"/>
      <c r="G96" s="10"/>
      <c r="H96" s="12"/>
      <c r="I96" s="1"/>
      <c r="J96" s="1" t="s">
        <v>71</v>
      </c>
      <c r="K96" s="1" t="s">
        <v>71</v>
      </c>
      <c r="L96" s="8"/>
    </row>
    <row r="97" spans="1:12" ht="12.75">
      <c r="A97" s="1" t="s">
        <v>63</v>
      </c>
      <c r="B97" t="s">
        <v>95</v>
      </c>
      <c r="C97" s="15"/>
      <c r="D97" s="15">
        <v>30.9</v>
      </c>
      <c r="E97" s="15">
        <v>43</v>
      </c>
      <c r="F97" s="9">
        <v>0.03819444444444444</v>
      </c>
      <c r="G97" s="9">
        <f>G95+F97</f>
        <v>0.7374999999999999</v>
      </c>
      <c r="H97" s="12"/>
      <c r="I97" s="1"/>
      <c r="J97" s="1"/>
      <c r="K97" s="1"/>
      <c r="L97" s="8"/>
    </row>
    <row r="98" spans="1:12" ht="12.75">
      <c r="A98" s="38"/>
      <c r="B98" s="43" t="s">
        <v>95</v>
      </c>
      <c r="C98" s="40">
        <f>SUM(C92:C97)</f>
        <v>22.4</v>
      </c>
      <c r="D98" s="40"/>
      <c r="E98" s="40">
        <f>SUM(E91:E97)</f>
        <v>72.8</v>
      </c>
      <c r="F98" s="41">
        <v>0.013888888888888888</v>
      </c>
      <c r="G98" s="42"/>
      <c r="H98" s="12" t="s">
        <v>70</v>
      </c>
      <c r="I98" s="1"/>
      <c r="J98" s="1"/>
      <c r="K98" s="1"/>
      <c r="L98" s="8"/>
    </row>
    <row r="99" spans="1:12" ht="12.75">
      <c r="A99" s="1" t="s">
        <v>64</v>
      </c>
      <c r="B99" t="s">
        <v>96</v>
      </c>
      <c r="C99" s="15"/>
      <c r="D99" s="15"/>
      <c r="E99" s="15"/>
      <c r="F99" s="9"/>
      <c r="G99" s="9">
        <f>G97+F98</f>
        <v>0.7513888888888888</v>
      </c>
      <c r="H99" s="12"/>
      <c r="I99" s="1"/>
      <c r="J99" s="1"/>
      <c r="K99" s="1"/>
      <c r="L99" s="8"/>
    </row>
    <row r="100" spans="1:12" ht="12.75">
      <c r="A100" s="6" t="s">
        <v>65</v>
      </c>
      <c r="B100" s="5" t="s">
        <v>34</v>
      </c>
      <c r="C100" s="16"/>
      <c r="D100" s="17">
        <v>5.2</v>
      </c>
      <c r="E100" s="17">
        <v>5.2</v>
      </c>
      <c r="F100" s="55">
        <v>0.013888888888888888</v>
      </c>
      <c r="G100" s="55">
        <f>G99+F100</f>
        <v>0.7652777777777776</v>
      </c>
      <c r="H100" s="12" t="s">
        <v>71</v>
      </c>
      <c r="I100" s="1"/>
      <c r="J100" s="1"/>
      <c r="K100" s="1"/>
      <c r="L100" s="8"/>
    </row>
    <row r="101" spans="1:12" ht="12.75">
      <c r="A101" s="38"/>
      <c r="B101" s="44" t="s">
        <v>38</v>
      </c>
      <c r="C101" s="56">
        <f>(C73+C79+C88+C98)</f>
        <v>97.19999999999999</v>
      </c>
      <c r="D101" s="45">
        <f>SUM(D63:D100)</f>
        <v>147.65</v>
      </c>
      <c r="E101" s="45">
        <f>(C101+D101)</f>
        <v>244.85</v>
      </c>
      <c r="F101" s="46"/>
      <c r="G101" s="42"/>
      <c r="H101" s="12" t="s">
        <v>69</v>
      </c>
      <c r="I101" s="6">
        <v>18</v>
      </c>
      <c r="J101" s="1"/>
      <c r="K101" s="1"/>
      <c r="L101" s="8"/>
    </row>
    <row r="102" spans="1:12" ht="12.75">
      <c r="A102" s="48"/>
      <c r="B102" s="44" t="s">
        <v>19</v>
      </c>
      <c r="C102" s="56">
        <f>SUM(C24+C101)</f>
        <v>106.99999999999999</v>
      </c>
      <c r="D102" s="45">
        <f>SUM(D24+D101)</f>
        <v>199.15</v>
      </c>
      <c r="E102" s="45">
        <f>SUM(E24+E101)</f>
        <v>306.15</v>
      </c>
      <c r="F102" s="46"/>
      <c r="G102" s="59">
        <f>((C102/E102)*100)</f>
        <v>34.95018781642985</v>
      </c>
      <c r="H102" s="12"/>
      <c r="I102" s="6">
        <v>50</v>
      </c>
      <c r="J102" s="1">
        <v>5</v>
      </c>
      <c r="K102" s="1">
        <v>5</v>
      </c>
      <c r="L102" s="8">
        <v>34</v>
      </c>
    </row>
    <row r="103" spans="8:12" ht="12.75">
      <c r="H103" s="12"/>
      <c r="I103" s="1"/>
      <c r="J103" s="1"/>
      <c r="K103" s="1"/>
      <c r="L103" s="8"/>
    </row>
    <row r="104" ht="12.75">
      <c r="H104" s="12"/>
    </row>
  </sheetData>
  <sheetProtection/>
  <printOptions/>
  <pageMargins left="0.53" right="0.26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orar</dc:title>
  <dc:subject>Raliul TB 2008</dc:subject>
  <dc:creator>Remus STRIAN</dc:creator>
  <cp:keywords/>
  <dc:description/>
  <cp:lastModifiedBy>Rares</cp:lastModifiedBy>
  <cp:lastPrinted>2012-07-31T07:55:04Z</cp:lastPrinted>
  <dcterms:created xsi:type="dcterms:W3CDTF">2003-08-04T12:47:32Z</dcterms:created>
  <dcterms:modified xsi:type="dcterms:W3CDTF">2012-08-20T21:41:45Z</dcterms:modified>
  <cp:category/>
  <cp:version/>
  <cp:contentType/>
  <cp:contentStatus/>
</cp:coreProperties>
</file>